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Roster" sheetId="1" r:id="rId1"/>
    <sheet name="Printable" sheetId="3" r:id="rId2"/>
    <sheet name="Business Cards" sheetId="4" r:id="rId3"/>
    <sheet name="Filtered" sheetId="5" r:id="rId4"/>
    <sheet name="Other" sheetId="2" r:id="rId5"/>
  </sheets>
  <definedNames>
    <definedName name="_xlnm._FilterDatabase" localSheetId="3" hidden="1">Filtered!$A$6:$K$60</definedName>
    <definedName name="_xlnm._FilterDatabase" localSheetId="0" hidden="1">Roster!$A$2:$Y$57</definedName>
    <definedName name="_xlnm.Criteria" localSheetId="3">Filtered!$E$1:$K$3</definedName>
    <definedName name="Excel_BuiltIn_Print_Titles" localSheetId="3">Filtered!$A:$B,Filtered!$6:$6</definedName>
    <definedName name="Excel_BuiltIn_Print_Titles" localSheetId="0">Roster!$A:$B,Roster!$1:$2</definedName>
    <definedName name="Filtered" localSheetId="3">Filtered!$A$6:$J$60</definedName>
    <definedName name="Month" localSheetId="3">Filtered!$E$1:$H$3</definedName>
    <definedName name="_xlnm.Print_Area" localSheetId="1">Printable!$A$1:$F$60</definedName>
    <definedName name="_xlnm.Print_Titles" localSheetId="3">Filtered!$A:$B,Filtered!$6:$6</definedName>
    <definedName name="_xlnm.Print_Titles" localSheetId="1">Printable!$2:$2</definedName>
    <definedName name="_xlnm.Print_Titles" localSheetId="0">Roster!$A:$B,Roster!$1:$2</definedName>
  </definedNames>
  <calcPr calcId="124519"/>
</workbook>
</file>

<file path=xl/calcChain.xml><?xml version="1.0" encoding="utf-8"?>
<calcChain xmlns="http://schemas.openxmlformats.org/spreadsheetml/2006/main">
  <c r="W19" i="1"/>
  <c r="X19"/>
  <c r="T19"/>
  <c r="U19"/>
  <c r="E2" i="5"/>
  <c r="H3" s="1"/>
  <c r="B1" i="1"/>
  <c r="G9" i="3"/>
  <c r="G10"/>
  <c r="K30" i="5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6"/>
  <c r="J13"/>
  <c r="J14"/>
  <c r="J15"/>
  <c r="A54" i="3"/>
  <c r="B54"/>
  <c r="C54"/>
  <c r="D54"/>
  <c r="E54"/>
  <c r="F54"/>
  <c r="G54"/>
  <c r="A55"/>
  <c r="B55"/>
  <c r="C55"/>
  <c r="D55"/>
  <c r="E55"/>
  <c r="F55"/>
  <c r="G55"/>
  <c r="A53"/>
  <c r="B53"/>
  <c r="C53"/>
  <c r="D53"/>
  <c r="E53"/>
  <c r="F53"/>
  <c r="G53"/>
  <c r="A22"/>
  <c r="B22"/>
  <c r="C22"/>
  <c r="D22"/>
  <c r="E22"/>
  <c r="F22"/>
  <c r="G22"/>
  <c r="A23"/>
  <c r="B23"/>
  <c r="C23"/>
  <c r="D23"/>
  <c r="E23"/>
  <c r="F23"/>
  <c r="G23"/>
  <c r="A24"/>
  <c r="B24"/>
  <c r="C24"/>
  <c r="D24"/>
  <c r="E24"/>
  <c r="F24"/>
  <c r="G24"/>
  <c r="A25"/>
  <c r="B25"/>
  <c r="C25"/>
  <c r="D25"/>
  <c r="E25"/>
  <c r="F25"/>
  <c r="G25"/>
  <c r="A26"/>
  <c r="B26"/>
  <c r="C26"/>
  <c r="D26"/>
  <c r="E26"/>
  <c r="F26"/>
  <c r="G26"/>
  <c r="A27"/>
  <c r="B27"/>
  <c r="C27"/>
  <c r="D27"/>
  <c r="E27"/>
  <c r="F27"/>
  <c r="G27"/>
  <c r="A28"/>
  <c r="B28"/>
  <c r="C28"/>
  <c r="D28"/>
  <c r="E28"/>
  <c r="F28"/>
  <c r="G28"/>
  <c r="A29"/>
  <c r="B29"/>
  <c r="C29"/>
  <c r="D29"/>
  <c r="E29"/>
  <c r="F29"/>
  <c r="G29"/>
  <c r="A30"/>
  <c r="B30"/>
  <c r="C30"/>
  <c r="D30"/>
  <c r="E30"/>
  <c r="F30"/>
  <c r="G30"/>
  <c r="A31"/>
  <c r="B31"/>
  <c r="C31"/>
  <c r="D31"/>
  <c r="E31"/>
  <c r="F31"/>
  <c r="G31"/>
  <c r="A32"/>
  <c r="B32"/>
  <c r="C32"/>
  <c r="D32"/>
  <c r="E32"/>
  <c r="F32"/>
  <c r="G32"/>
  <c r="A33"/>
  <c r="B33"/>
  <c r="C33"/>
  <c r="D33"/>
  <c r="E33"/>
  <c r="F33"/>
  <c r="G33"/>
  <c r="A34"/>
  <c r="B34"/>
  <c r="C34"/>
  <c r="D34"/>
  <c r="E34"/>
  <c r="F34"/>
  <c r="G34"/>
  <c r="A35"/>
  <c r="B35"/>
  <c r="C35"/>
  <c r="D35"/>
  <c r="E35"/>
  <c r="F35"/>
  <c r="G35"/>
  <c r="A36"/>
  <c r="B36"/>
  <c r="C36"/>
  <c r="D36"/>
  <c r="E36"/>
  <c r="F36"/>
  <c r="G36"/>
  <c r="A37"/>
  <c r="B37"/>
  <c r="C37"/>
  <c r="D37"/>
  <c r="E37"/>
  <c r="F37"/>
  <c r="G37"/>
  <c r="A38"/>
  <c r="B38"/>
  <c r="C38"/>
  <c r="D38"/>
  <c r="E38"/>
  <c r="F38"/>
  <c r="G38"/>
  <c r="A39"/>
  <c r="B39"/>
  <c r="C39"/>
  <c r="D39"/>
  <c r="E39"/>
  <c r="F39"/>
  <c r="G39"/>
  <c r="A40"/>
  <c r="B40"/>
  <c r="C40"/>
  <c r="D40"/>
  <c r="E40"/>
  <c r="F40"/>
  <c r="G40"/>
  <c r="A41"/>
  <c r="B41"/>
  <c r="C41"/>
  <c r="D41"/>
  <c r="E41"/>
  <c r="F41"/>
  <c r="G41"/>
  <c r="A42"/>
  <c r="B42"/>
  <c r="C42"/>
  <c r="D42"/>
  <c r="E42"/>
  <c r="F42"/>
  <c r="G42"/>
  <c r="A43"/>
  <c r="B43"/>
  <c r="C43"/>
  <c r="D43"/>
  <c r="E43"/>
  <c r="F43"/>
  <c r="G43"/>
  <c r="A44"/>
  <c r="B44"/>
  <c r="C44"/>
  <c r="D44"/>
  <c r="E44"/>
  <c r="F44"/>
  <c r="G44"/>
  <c r="A45"/>
  <c r="B45"/>
  <c r="C45"/>
  <c r="D45"/>
  <c r="E45"/>
  <c r="F45"/>
  <c r="G45"/>
  <c r="A46"/>
  <c r="B46"/>
  <c r="C46"/>
  <c r="D46"/>
  <c r="E46"/>
  <c r="F46"/>
  <c r="G46"/>
  <c r="A47"/>
  <c r="B47"/>
  <c r="C47"/>
  <c r="D47"/>
  <c r="E47"/>
  <c r="F47"/>
  <c r="G47"/>
  <c r="A48"/>
  <c r="B48"/>
  <c r="C48"/>
  <c r="D48"/>
  <c r="E48"/>
  <c r="F48"/>
  <c r="G48"/>
  <c r="A49"/>
  <c r="B49"/>
  <c r="C49"/>
  <c r="D49"/>
  <c r="E49"/>
  <c r="F49"/>
  <c r="G49"/>
  <c r="A50"/>
  <c r="B50"/>
  <c r="C50"/>
  <c r="D50"/>
  <c r="E50"/>
  <c r="F50"/>
  <c r="G50"/>
  <c r="A51"/>
  <c r="B51"/>
  <c r="C51"/>
  <c r="D51"/>
  <c r="E51"/>
  <c r="F51"/>
  <c r="G51"/>
  <c r="A52"/>
  <c r="B52"/>
  <c r="C52"/>
  <c r="D52"/>
  <c r="E52"/>
  <c r="F52"/>
  <c r="G52"/>
  <c r="A5"/>
  <c r="B5"/>
  <c r="C5"/>
  <c r="D5"/>
  <c r="E5"/>
  <c r="F5"/>
  <c r="G5"/>
  <c r="A6"/>
  <c r="B6"/>
  <c r="C6"/>
  <c r="D6"/>
  <c r="E6"/>
  <c r="F6"/>
  <c r="G6"/>
  <c r="A7"/>
  <c r="B7"/>
  <c r="C7"/>
  <c r="D7"/>
  <c r="E7"/>
  <c r="F7"/>
  <c r="G7"/>
  <c r="A8"/>
  <c r="B8"/>
  <c r="C8"/>
  <c r="D8"/>
  <c r="E8"/>
  <c r="F8"/>
  <c r="G8"/>
  <c r="A9"/>
  <c r="B9"/>
  <c r="C9"/>
  <c r="D9"/>
  <c r="E9"/>
  <c r="F9"/>
  <c r="A10"/>
  <c r="B10"/>
  <c r="C10"/>
  <c r="D10"/>
  <c r="E10"/>
  <c r="F10"/>
  <c r="A11"/>
  <c r="B11"/>
  <c r="C11"/>
  <c r="D11"/>
  <c r="E11"/>
  <c r="F11"/>
  <c r="G11"/>
  <c r="A12"/>
  <c r="B12"/>
  <c r="C12"/>
  <c r="D12"/>
  <c r="E12"/>
  <c r="F12"/>
  <c r="G12"/>
  <c r="A13"/>
  <c r="B13"/>
  <c r="C13"/>
  <c r="D13"/>
  <c r="E13"/>
  <c r="F13"/>
  <c r="G13"/>
  <c r="A14"/>
  <c r="B14"/>
  <c r="C14"/>
  <c r="D14"/>
  <c r="E14"/>
  <c r="F14"/>
  <c r="G14"/>
  <c r="A15"/>
  <c r="B15"/>
  <c r="C15"/>
  <c r="D15"/>
  <c r="E15"/>
  <c r="F15"/>
  <c r="G15"/>
  <c r="A16"/>
  <c r="B16"/>
  <c r="C16"/>
  <c r="D16"/>
  <c r="E16"/>
  <c r="F16"/>
  <c r="G16"/>
  <c r="A17"/>
  <c r="B17"/>
  <c r="C17"/>
  <c r="D17"/>
  <c r="E17"/>
  <c r="F17"/>
  <c r="G17"/>
  <c r="A18"/>
  <c r="B18"/>
  <c r="C18"/>
  <c r="D18"/>
  <c r="E18"/>
  <c r="F18"/>
  <c r="G18"/>
  <c r="A19"/>
  <c r="B19"/>
  <c r="C19"/>
  <c r="D19"/>
  <c r="E19"/>
  <c r="F19"/>
  <c r="G19"/>
  <c r="A20"/>
  <c r="B20"/>
  <c r="C20"/>
  <c r="D20"/>
  <c r="E20"/>
  <c r="F20"/>
  <c r="G20"/>
  <c r="A21"/>
  <c r="B21"/>
  <c r="C21"/>
  <c r="D21"/>
  <c r="E21"/>
  <c r="F21"/>
  <c r="G21"/>
  <c r="G56"/>
  <c r="G4"/>
  <c r="G3"/>
  <c r="G8" i="5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7"/>
  <c r="J11"/>
  <c r="J12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7"/>
  <c r="J8"/>
  <c r="J9"/>
  <c r="J10"/>
  <c r="J6"/>
  <c r="A6"/>
  <c r="B6"/>
  <c r="C6"/>
  <c r="D6"/>
  <c r="E6"/>
  <c r="E1" s="1"/>
  <c r="F6"/>
  <c r="G6"/>
  <c r="H6"/>
  <c r="H1" s="1"/>
  <c r="I6"/>
  <c r="A7"/>
  <c r="B7"/>
  <c r="C7"/>
  <c r="D7"/>
  <c r="A8"/>
  <c r="B8"/>
  <c r="C8"/>
  <c r="D8"/>
  <c r="A9"/>
  <c r="B9"/>
  <c r="C9"/>
  <c r="D9"/>
  <c r="A10"/>
  <c r="B10"/>
  <c r="C10"/>
  <c r="D10"/>
  <c r="A11"/>
  <c r="B11"/>
  <c r="C11"/>
  <c r="D11"/>
  <c r="A12"/>
  <c r="B12"/>
  <c r="C12"/>
  <c r="D12"/>
  <c r="A13"/>
  <c r="B13"/>
  <c r="C13"/>
  <c r="D13"/>
  <c r="A14"/>
  <c r="B14"/>
  <c r="C14"/>
  <c r="D14"/>
  <c r="A15"/>
  <c r="B15"/>
  <c r="C15"/>
  <c r="D15"/>
  <c r="A16"/>
  <c r="B16"/>
  <c r="C16"/>
  <c r="D16"/>
  <c r="A17"/>
  <c r="B17"/>
  <c r="C17"/>
  <c r="D17"/>
  <c r="A18"/>
  <c r="B18"/>
  <c r="C18"/>
  <c r="D18"/>
  <c r="A19"/>
  <c r="B19"/>
  <c r="C19"/>
  <c r="D19"/>
  <c r="A20"/>
  <c r="B20"/>
  <c r="C20"/>
  <c r="D20"/>
  <c r="A21"/>
  <c r="B21"/>
  <c r="C21"/>
  <c r="D21"/>
  <c r="A22"/>
  <c r="B22"/>
  <c r="C22"/>
  <c r="D22"/>
  <c r="A23"/>
  <c r="B23"/>
  <c r="C23"/>
  <c r="D23"/>
  <c r="A24"/>
  <c r="B24"/>
  <c r="C24"/>
  <c r="D24"/>
  <c r="A25"/>
  <c r="B25"/>
  <c r="C25"/>
  <c r="D25"/>
  <c r="A26"/>
  <c r="B26"/>
  <c r="C26"/>
  <c r="D26"/>
  <c r="A27"/>
  <c r="B27"/>
  <c r="C27"/>
  <c r="D27"/>
  <c r="A28"/>
  <c r="B28"/>
  <c r="C28"/>
  <c r="D28"/>
  <c r="E28"/>
  <c r="F28"/>
  <c r="A29"/>
  <c r="B29"/>
  <c r="C29"/>
  <c r="D29"/>
  <c r="A30"/>
  <c r="B30"/>
  <c r="C30"/>
  <c r="D30"/>
  <c r="A31"/>
  <c r="B31"/>
  <c r="C31"/>
  <c r="D31"/>
  <c r="A32"/>
  <c r="B32"/>
  <c r="C32"/>
  <c r="D32"/>
  <c r="A33"/>
  <c r="B33"/>
  <c r="C33"/>
  <c r="D33"/>
  <c r="A34"/>
  <c r="B34"/>
  <c r="C34"/>
  <c r="D34"/>
  <c r="A35"/>
  <c r="B35"/>
  <c r="C35"/>
  <c r="D35"/>
  <c r="A36"/>
  <c r="B36"/>
  <c r="C36"/>
  <c r="D36"/>
  <c r="A37"/>
  <c r="B37"/>
  <c r="C37"/>
  <c r="D37"/>
  <c r="A38"/>
  <c r="B38"/>
  <c r="C38"/>
  <c r="D38"/>
  <c r="A39"/>
  <c r="B39"/>
  <c r="C39"/>
  <c r="D39"/>
  <c r="A40"/>
  <c r="B40"/>
  <c r="C40"/>
  <c r="D40"/>
  <c r="A41"/>
  <c r="B41"/>
  <c r="C41"/>
  <c r="D41"/>
  <c r="A42"/>
  <c r="B42"/>
  <c r="C42"/>
  <c r="D42"/>
  <c r="A43"/>
  <c r="B43"/>
  <c r="C43"/>
  <c r="D43"/>
  <c r="A44"/>
  <c r="B44"/>
  <c r="C44"/>
  <c r="D44"/>
  <c r="A45"/>
  <c r="B45"/>
  <c r="C45"/>
  <c r="D45"/>
  <c r="A46"/>
  <c r="B46"/>
  <c r="C46"/>
  <c r="D46"/>
  <c r="A47"/>
  <c r="B47"/>
  <c r="C47"/>
  <c r="D47"/>
  <c r="A48"/>
  <c r="B48"/>
  <c r="C48"/>
  <c r="D48"/>
  <c r="E48"/>
  <c r="F48"/>
  <c r="A49"/>
  <c r="B49"/>
  <c r="C49"/>
  <c r="D49"/>
  <c r="A50"/>
  <c r="B50"/>
  <c r="C50"/>
  <c r="D50"/>
  <c r="A51"/>
  <c r="B51"/>
  <c r="C51"/>
  <c r="D51"/>
  <c r="A52"/>
  <c r="B52"/>
  <c r="C52"/>
  <c r="D52"/>
  <c r="A53"/>
  <c r="B53"/>
  <c r="C53"/>
  <c r="D53"/>
  <c r="A54"/>
  <c r="B54"/>
  <c r="C54"/>
  <c r="D54"/>
  <c r="A55"/>
  <c r="B55"/>
  <c r="C55"/>
  <c r="D55"/>
  <c r="A56"/>
  <c r="B56"/>
  <c r="C56"/>
  <c r="D56"/>
  <c r="A57"/>
  <c r="B57"/>
  <c r="C57"/>
  <c r="D57"/>
  <c r="A58"/>
  <c r="B58"/>
  <c r="C58"/>
  <c r="D58"/>
  <c r="A59"/>
  <c r="B59"/>
  <c r="C59"/>
  <c r="D59"/>
  <c r="E59"/>
  <c r="A60"/>
  <c r="B60"/>
  <c r="C60"/>
  <c r="D60"/>
  <c r="A18" i="4"/>
  <c r="B18"/>
  <c r="C18"/>
  <c r="D18"/>
  <c r="E18"/>
  <c r="F18"/>
  <c r="G18"/>
  <c r="W18" i="1"/>
  <c r="H22" i="5" s="1"/>
  <c r="X18" i="1"/>
  <c r="I22" i="5" s="1"/>
  <c r="T18" i="1"/>
  <c r="E22" i="5" s="1"/>
  <c r="U18" i="1"/>
  <c r="F22" i="5" s="1"/>
  <c r="G25" i="4"/>
  <c r="A49"/>
  <c r="B49"/>
  <c r="C49"/>
  <c r="D49"/>
  <c r="E49"/>
  <c r="F49"/>
  <c r="G49"/>
  <c r="W50" i="1"/>
  <c r="H53" i="5" s="1"/>
  <c r="X50" i="1"/>
  <c r="I53" i="5" s="1"/>
  <c r="T50" i="1"/>
  <c r="E53" i="5" s="1"/>
  <c r="U50" i="1"/>
  <c r="F53" i="5" s="1"/>
  <c r="T20" i="1"/>
  <c r="E23" i="5" s="1"/>
  <c r="U20" i="1"/>
  <c r="F23" i="5" s="1"/>
  <c r="T9" i="1"/>
  <c r="E13" i="5" s="1"/>
  <c r="U9" i="1"/>
  <c r="F13" i="5" s="1"/>
  <c r="C44" i="4"/>
  <c r="C45"/>
  <c r="D4"/>
  <c r="D5"/>
  <c r="D6"/>
  <c r="D7"/>
  <c r="D8"/>
  <c r="D9"/>
  <c r="D10"/>
  <c r="D11"/>
  <c r="D12"/>
  <c r="D13"/>
  <c r="D14"/>
  <c r="D15"/>
  <c r="D16"/>
  <c r="D17"/>
  <c r="D19"/>
  <c r="D20"/>
  <c r="D21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4"/>
  <c r="D45"/>
  <c r="D46"/>
  <c r="D47"/>
  <c r="D48"/>
  <c r="D50"/>
  <c r="D51"/>
  <c r="D52"/>
  <c r="D53"/>
  <c r="D54"/>
  <c r="D56"/>
  <c r="D3"/>
  <c r="E56" i="3"/>
  <c r="E4"/>
  <c r="E3"/>
  <c r="G4" i="4"/>
  <c r="G5"/>
  <c r="G6"/>
  <c r="G7"/>
  <c r="G8"/>
  <c r="G9"/>
  <c r="G10"/>
  <c r="G11"/>
  <c r="G12"/>
  <c r="G13"/>
  <c r="G14"/>
  <c r="G15"/>
  <c r="G16"/>
  <c r="G17"/>
  <c r="G19"/>
  <c r="G20"/>
  <c r="G21"/>
  <c r="G23"/>
  <c r="G24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50"/>
  <c r="G51"/>
  <c r="G52"/>
  <c r="G53"/>
  <c r="G54"/>
  <c r="G55"/>
  <c r="G56"/>
  <c r="G3"/>
  <c r="F4"/>
  <c r="F5"/>
  <c r="F6"/>
  <c r="F7"/>
  <c r="F8"/>
  <c r="F9"/>
  <c r="F10"/>
  <c r="F11"/>
  <c r="F12"/>
  <c r="F13"/>
  <c r="F14"/>
  <c r="F15"/>
  <c r="F16"/>
  <c r="F17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50"/>
  <c r="F51"/>
  <c r="F52"/>
  <c r="F53"/>
  <c r="F54"/>
  <c r="F55"/>
  <c r="F56"/>
  <c r="F3"/>
  <c r="C4"/>
  <c r="C5"/>
  <c r="C6"/>
  <c r="C7"/>
  <c r="C8"/>
  <c r="C9"/>
  <c r="C10"/>
  <c r="C11"/>
  <c r="C12"/>
  <c r="C13"/>
  <c r="C14"/>
  <c r="C15"/>
  <c r="C16"/>
  <c r="C17"/>
  <c r="C19"/>
  <c r="C20"/>
  <c r="C21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6"/>
  <c r="C47"/>
  <c r="C48"/>
  <c r="C50"/>
  <c r="C51"/>
  <c r="C52"/>
  <c r="C53"/>
  <c r="C54"/>
  <c r="C56"/>
  <c r="C3"/>
  <c r="E5"/>
  <c r="E6"/>
  <c r="E7"/>
  <c r="E8"/>
  <c r="E9"/>
  <c r="E10"/>
  <c r="E11"/>
  <c r="E12"/>
  <c r="E13"/>
  <c r="E14"/>
  <c r="E15"/>
  <c r="E16"/>
  <c r="E17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50"/>
  <c r="E51"/>
  <c r="E52"/>
  <c r="E53"/>
  <c r="E54"/>
  <c r="E55"/>
  <c r="E56"/>
  <c r="E3"/>
  <c r="E4"/>
  <c r="A55"/>
  <c r="B55"/>
  <c r="A56"/>
  <c r="B56"/>
  <c r="A29"/>
  <c r="B29"/>
  <c r="A30"/>
  <c r="B30"/>
  <c r="A31"/>
  <c r="B31"/>
  <c r="A32"/>
  <c r="B32"/>
  <c r="A33"/>
  <c r="B33"/>
  <c r="A34"/>
  <c r="B34"/>
  <c r="A35"/>
  <c r="B35"/>
  <c r="A36"/>
  <c r="B36"/>
  <c r="A37"/>
  <c r="B37"/>
  <c r="A38"/>
  <c r="B38"/>
  <c r="A39"/>
  <c r="B39"/>
  <c r="A40"/>
  <c r="B40"/>
  <c r="A41"/>
  <c r="B41"/>
  <c r="A42"/>
  <c r="B42"/>
  <c r="A43"/>
  <c r="B43"/>
  <c r="A44"/>
  <c r="B44"/>
  <c r="A45"/>
  <c r="B45"/>
  <c r="A46"/>
  <c r="B46"/>
  <c r="A47"/>
  <c r="B47"/>
  <c r="A48"/>
  <c r="B48"/>
  <c r="A50"/>
  <c r="B50"/>
  <c r="A51"/>
  <c r="B51"/>
  <c r="A52"/>
  <c r="B52"/>
  <c r="A53"/>
  <c r="B53"/>
  <c r="A54"/>
  <c r="B54"/>
  <c r="A4"/>
  <c r="B4"/>
  <c r="A5"/>
  <c r="B5"/>
  <c r="A6"/>
  <c r="B6"/>
  <c r="A7"/>
  <c r="B7"/>
  <c r="A8"/>
  <c r="B8"/>
  <c r="A9"/>
  <c r="B9"/>
  <c r="A10"/>
  <c r="B10"/>
  <c r="A11"/>
  <c r="B11"/>
  <c r="A12"/>
  <c r="B12"/>
  <c r="A13"/>
  <c r="B13"/>
  <c r="A14"/>
  <c r="B14"/>
  <c r="A15"/>
  <c r="B15"/>
  <c r="A16"/>
  <c r="B16"/>
  <c r="A17"/>
  <c r="B17"/>
  <c r="A19"/>
  <c r="B19"/>
  <c r="A20"/>
  <c r="B20"/>
  <c r="A21"/>
  <c r="B21"/>
  <c r="A22"/>
  <c r="B22"/>
  <c r="A23"/>
  <c r="B23"/>
  <c r="A24"/>
  <c r="B24"/>
  <c r="A25"/>
  <c r="B25"/>
  <c r="A26"/>
  <c r="B26"/>
  <c r="A27"/>
  <c r="B27"/>
  <c r="A28"/>
  <c r="B28"/>
  <c r="B3"/>
  <c r="A3"/>
  <c r="W4" i="1"/>
  <c r="H8" i="5" s="1"/>
  <c r="X4" i="1"/>
  <c r="I8" i="5" s="1"/>
  <c r="W5" i="1"/>
  <c r="H9" i="5" s="1"/>
  <c r="X5" i="1"/>
  <c r="I9" i="5" s="1"/>
  <c r="W6" i="1"/>
  <c r="H10" i="5" s="1"/>
  <c r="X6" i="1"/>
  <c r="I10" i="5" s="1"/>
  <c r="W7" i="1"/>
  <c r="H11" i="5" s="1"/>
  <c r="X7" i="1"/>
  <c r="I11" i="5" s="1"/>
  <c r="W8" i="1"/>
  <c r="H12" i="5" s="1"/>
  <c r="X8" i="1"/>
  <c r="I12" i="5" s="1"/>
  <c r="W9" i="1"/>
  <c r="H13" i="5" s="1"/>
  <c r="X9" i="1"/>
  <c r="I13" i="5" s="1"/>
  <c r="W10" i="1"/>
  <c r="H14" i="5" s="1"/>
  <c r="X10" i="1"/>
  <c r="I14" i="5" s="1"/>
  <c r="W11" i="1"/>
  <c r="H15" i="5" s="1"/>
  <c r="X11" i="1"/>
  <c r="I15" i="5" s="1"/>
  <c r="W12" i="1"/>
  <c r="H16" i="5" s="1"/>
  <c r="X12" i="1"/>
  <c r="I16" i="5" s="1"/>
  <c r="W13" i="1"/>
  <c r="H17" i="5" s="1"/>
  <c r="X13" i="1"/>
  <c r="I17" i="5" s="1"/>
  <c r="W14" i="1"/>
  <c r="H18" i="5" s="1"/>
  <c r="X14" i="1"/>
  <c r="I18" i="5" s="1"/>
  <c r="W15" i="1"/>
  <c r="H19" i="5" s="1"/>
  <c r="X15" i="1"/>
  <c r="I19" i="5" s="1"/>
  <c r="W16" i="1"/>
  <c r="H20" i="5" s="1"/>
  <c r="X16" i="1"/>
  <c r="I20" i="5" s="1"/>
  <c r="W17" i="1"/>
  <c r="H21" i="5" s="1"/>
  <c r="X17" i="1"/>
  <c r="I21" i="5" s="1"/>
  <c r="W20" i="1"/>
  <c r="H23" i="5" s="1"/>
  <c r="X20" i="1"/>
  <c r="I23" i="5" s="1"/>
  <c r="W21" i="1"/>
  <c r="H24" i="5" s="1"/>
  <c r="X21" i="1"/>
  <c r="I24" i="5" s="1"/>
  <c r="W22" i="1"/>
  <c r="H25" i="5" s="1"/>
  <c r="X22" i="1"/>
  <c r="I25" i="5" s="1"/>
  <c r="W23" i="1"/>
  <c r="H26" i="5" s="1"/>
  <c r="X23" i="1"/>
  <c r="I26" i="5" s="1"/>
  <c r="W24" i="1"/>
  <c r="H27" i="5" s="1"/>
  <c r="X24" i="1"/>
  <c r="I27" i="5" s="1"/>
  <c r="W25" i="1"/>
  <c r="H28" i="5" s="1"/>
  <c r="X25" i="1"/>
  <c r="I28" i="5" s="1"/>
  <c r="W26" i="1"/>
  <c r="H29" i="5" s="1"/>
  <c r="X26" i="1"/>
  <c r="I29" i="5" s="1"/>
  <c r="W27" i="1"/>
  <c r="H30" i="5" s="1"/>
  <c r="X27" i="1"/>
  <c r="I30" i="5" s="1"/>
  <c r="W28" i="1"/>
  <c r="H31" i="5" s="1"/>
  <c r="X28" i="1"/>
  <c r="I31" i="5" s="1"/>
  <c r="W29" i="1"/>
  <c r="H32" i="5" s="1"/>
  <c r="X29" i="1"/>
  <c r="I32" i="5" s="1"/>
  <c r="W30" i="1"/>
  <c r="H33" i="5" s="1"/>
  <c r="X30" i="1"/>
  <c r="I33" i="5" s="1"/>
  <c r="W31" i="1"/>
  <c r="H34" i="5" s="1"/>
  <c r="X31" i="1"/>
  <c r="I34" i="5" s="1"/>
  <c r="W32" i="1"/>
  <c r="H35" i="5" s="1"/>
  <c r="X32" i="1"/>
  <c r="I35" i="5" s="1"/>
  <c r="W33" i="1"/>
  <c r="H36" i="5" s="1"/>
  <c r="X33" i="1"/>
  <c r="I36" i="5" s="1"/>
  <c r="W34" i="1"/>
  <c r="H37" i="5" s="1"/>
  <c r="X34" i="1"/>
  <c r="I37" i="5" s="1"/>
  <c r="W35" i="1"/>
  <c r="H38" i="5" s="1"/>
  <c r="X35" i="1"/>
  <c r="I38" i="5" s="1"/>
  <c r="W36" i="1"/>
  <c r="H39" i="5" s="1"/>
  <c r="X36" i="1"/>
  <c r="I39" i="5" s="1"/>
  <c r="W37" i="1"/>
  <c r="H40" i="5" s="1"/>
  <c r="X37" i="1"/>
  <c r="I40" i="5" s="1"/>
  <c r="W38" i="1"/>
  <c r="H41" i="5" s="1"/>
  <c r="X38" i="1"/>
  <c r="I41" i="5" s="1"/>
  <c r="W39" i="1"/>
  <c r="H42" i="5" s="1"/>
  <c r="X39" i="1"/>
  <c r="I42" i="5" s="1"/>
  <c r="W40" i="1"/>
  <c r="H43" i="5" s="1"/>
  <c r="X40" i="1"/>
  <c r="I43" i="5" s="1"/>
  <c r="W41" i="1"/>
  <c r="H44" i="5" s="1"/>
  <c r="X41" i="1"/>
  <c r="I44" i="5" s="1"/>
  <c r="W42" i="1"/>
  <c r="H45" i="5" s="1"/>
  <c r="X42" i="1"/>
  <c r="I45" i="5" s="1"/>
  <c r="W43" i="1"/>
  <c r="H46" i="5" s="1"/>
  <c r="X43" i="1"/>
  <c r="I46" i="5" s="1"/>
  <c r="W44" i="1"/>
  <c r="H47" i="5" s="1"/>
  <c r="X44" i="1"/>
  <c r="I47" i="5" s="1"/>
  <c r="W45" i="1"/>
  <c r="H48" i="5" s="1"/>
  <c r="X45" i="1"/>
  <c r="I48" i="5" s="1"/>
  <c r="W46" i="1"/>
  <c r="H49" i="5" s="1"/>
  <c r="X46" i="1"/>
  <c r="I49" i="5" s="1"/>
  <c r="W47" i="1"/>
  <c r="H50" i="5" s="1"/>
  <c r="X47" i="1"/>
  <c r="I50" i="5" s="1"/>
  <c r="W48" i="1"/>
  <c r="H51" i="5" s="1"/>
  <c r="X48" i="1"/>
  <c r="I51" i="5" s="1"/>
  <c r="W49" i="1"/>
  <c r="H52" i="5" s="1"/>
  <c r="X49" i="1"/>
  <c r="I52" i="5" s="1"/>
  <c r="W51" i="1"/>
  <c r="H54" i="5" s="1"/>
  <c r="X51" i="1"/>
  <c r="I54" i="5" s="1"/>
  <c r="W52" i="1"/>
  <c r="H55" i="5" s="1"/>
  <c r="X52" i="1"/>
  <c r="I55" i="5" s="1"/>
  <c r="W53" i="1"/>
  <c r="H56" i="5" s="1"/>
  <c r="X53" i="1"/>
  <c r="I56" i="5" s="1"/>
  <c r="W54" i="1"/>
  <c r="H57" i="5" s="1"/>
  <c r="X54" i="1"/>
  <c r="I57" i="5" s="1"/>
  <c r="W55" i="1"/>
  <c r="H58" i="5" s="1"/>
  <c r="X55" i="1"/>
  <c r="I58" i="5" s="1"/>
  <c r="W56" i="1"/>
  <c r="H59" i="5" s="1"/>
  <c r="X56" i="1"/>
  <c r="I59" i="5" s="1"/>
  <c r="W57" i="1"/>
  <c r="H60" i="5" s="1"/>
  <c r="X57" i="1"/>
  <c r="I60" i="5" s="1"/>
  <c r="B3" i="3"/>
  <c r="B4"/>
  <c r="B56"/>
  <c r="A3"/>
  <c r="C3"/>
  <c r="D3"/>
  <c r="F3"/>
  <c r="A4"/>
  <c r="C4"/>
  <c r="D4"/>
  <c r="F4"/>
  <c r="A56"/>
  <c r="C56"/>
  <c r="D56"/>
  <c r="F56"/>
  <c r="T3" i="1"/>
  <c r="E7" i="5" s="1"/>
  <c r="U3" i="1"/>
  <c r="F7" i="5" s="1"/>
  <c r="W3" i="1"/>
  <c r="H7" i="5" s="1"/>
  <c r="X3" i="1"/>
  <c r="I7" i="5" s="1"/>
  <c r="T4" i="1"/>
  <c r="E8" i="5" s="1"/>
  <c r="U4" i="1"/>
  <c r="F8" i="5" s="1"/>
  <c r="T5" i="1"/>
  <c r="E9" i="5" s="1"/>
  <c r="U5" i="1"/>
  <c r="F9" i="5" s="1"/>
  <c r="T6" i="1"/>
  <c r="E10" i="5" s="1"/>
  <c r="U6" i="1"/>
  <c r="F10" i="5" s="1"/>
  <c r="T7" i="1"/>
  <c r="E11" i="5" s="1"/>
  <c r="U7" i="1"/>
  <c r="F11" i="5" s="1"/>
  <c r="T8" i="1"/>
  <c r="E12" i="5" s="1"/>
  <c r="U8" i="1"/>
  <c r="F12" i="5" s="1"/>
  <c r="T10" i="1"/>
  <c r="E14" i="5" s="1"/>
  <c r="U10" i="1"/>
  <c r="F14" i="5" s="1"/>
  <c r="T11" i="1"/>
  <c r="E15" i="5" s="1"/>
  <c r="U11" i="1"/>
  <c r="F15" i="5" s="1"/>
  <c r="T12" i="1"/>
  <c r="E16" i="5" s="1"/>
  <c r="U12" i="1"/>
  <c r="F16" i="5" s="1"/>
  <c r="T13" i="1"/>
  <c r="E17" i="5" s="1"/>
  <c r="U13" i="1"/>
  <c r="F17" i="5" s="1"/>
  <c r="T14" i="1"/>
  <c r="E18" i="5" s="1"/>
  <c r="U14" i="1"/>
  <c r="F18" i="5" s="1"/>
  <c r="T15" i="1"/>
  <c r="E19" i="5" s="1"/>
  <c r="U15" i="1"/>
  <c r="F19" i="5" s="1"/>
  <c r="T16" i="1"/>
  <c r="E20" i="5" s="1"/>
  <c r="U16" i="1"/>
  <c r="F20" i="5" s="1"/>
  <c r="T17" i="1"/>
  <c r="E21" i="5" s="1"/>
  <c r="U17" i="1"/>
  <c r="F21" i="5" s="1"/>
  <c r="T21" i="1"/>
  <c r="E24" i="5" s="1"/>
  <c r="U21" i="1"/>
  <c r="F24" i="5" s="1"/>
  <c r="T22" i="1"/>
  <c r="E25" i="5" s="1"/>
  <c r="U22" i="1"/>
  <c r="F25" i="5" s="1"/>
  <c r="T23" i="1"/>
  <c r="E26" i="5" s="1"/>
  <c r="U23" i="1"/>
  <c r="F26" i="5" s="1"/>
  <c r="T24" i="1"/>
  <c r="E27" i="5" s="1"/>
  <c r="U24" i="1"/>
  <c r="F27" i="5" s="1"/>
  <c r="T26" i="1"/>
  <c r="E29" i="5" s="1"/>
  <c r="U26" i="1"/>
  <c r="F29" i="5" s="1"/>
  <c r="T27" i="1"/>
  <c r="E30" i="5" s="1"/>
  <c r="U27" i="1"/>
  <c r="F30" i="5" s="1"/>
  <c r="T28" i="1"/>
  <c r="E31" i="5" s="1"/>
  <c r="U28" i="1"/>
  <c r="F31" i="5" s="1"/>
  <c r="T29" i="1"/>
  <c r="E32" i="5" s="1"/>
  <c r="U29" i="1"/>
  <c r="F32" i="5" s="1"/>
  <c r="T30" i="1"/>
  <c r="E33" i="5" s="1"/>
  <c r="U30" i="1"/>
  <c r="F33" i="5" s="1"/>
  <c r="T31" i="1"/>
  <c r="E34" i="5" s="1"/>
  <c r="U31" i="1"/>
  <c r="F34" i="5" s="1"/>
  <c r="T32" i="1"/>
  <c r="E35" i="5" s="1"/>
  <c r="U32" i="1"/>
  <c r="F35" i="5" s="1"/>
  <c r="T33" i="1"/>
  <c r="E36" i="5" s="1"/>
  <c r="U33" i="1"/>
  <c r="F36" i="5" s="1"/>
  <c r="T34" i="1"/>
  <c r="E37" i="5" s="1"/>
  <c r="U34" i="1"/>
  <c r="F37" i="5" s="1"/>
  <c r="T35" i="1"/>
  <c r="E38" i="5" s="1"/>
  <c r="U35" i="1"/>
  <c r="F38" i="5" s="1"/>
  <c r="T36" i="1"/>
  <c r="E39" i="5" s="1"/>
  <c r="U36" i="1"/>
  <c r="F39" i="5" s="1"/>
  <c r="T37" i="1"/>
  <c r="E40" i="5" s="1"/>
  <c r="U37" i="1"/>
  <c r="F40" i="5" s="1"/>
  <c r="T38" i="1"/>
  <c r="E41" i="5" s="1"/>
  <c r="U38" i="1"/>
  <c r="F41" i="5" s="1"/>
  <c r="T39" i="1"/>
  <c r="E42" i="5" s="1"/>
  <c r="U39" i="1"/>
  <c r="F42" i="5" s="1"/>
  <c r="T40" i="1"/>
  <c r="E43" i="5" s="1"/>
  <c r="U40" i="1"/>
  <c r="F43" i="5" s="1"/>
  <c r="T41" i="1"/>
  <c r="E44" i="5" s="1"/>
  <c r="U41" i="1"/>
  <c r="F44" i="5" s="1"/>
  <c r="T42" i="1"/>
  <c r="E45" i="5" s="1"/>
  <c r="U42" i="1"/>
  <c r="F45" i="5" s="1"/>
  <c r="T43" i="1"/>
  <c r="E46" i="5" s="1"/>
  <c r="U43" i="1"/>
  <c r="F46" i="5" s="1"/>
  <c r="T44" i="1"/>
  <c r="E47" i="5" s="1"/>
  <c r="U44" i="1"/>
  <c r="F47" i="5" s="1"/>
  <c r="T46" i="1"/>
  <c r="E49" i="5" s="1"/>
  <c r="U46" i="1"/>
  <c r="F49" i="5" s="1"/>
  <c r="T47" i="1"/>
  <c r="E50" i="5" s="1"/>
  <c r="U47" i="1"/>
  <c r="F50" i="5" s="1"/>
  <c r="T48" i="1"/>
  <c r="E51" i="5" s="1"/>
  <c r="U48" i="1"/>
  <c r="F51" i="5" s="1"/>
  <c r="T49" i="1"/>
  <c r="E52" i="5" s="1"/>
  <c r="U49" i="1"/>
  <c r="F52" i="5" s="1"/>
  <c r="T51" i="1"/>
  <c r="E54" i="5" s="1"/>
  <c r="U51" i="1"/>
  <c r="F54" i="5" s="1"/>
  <c r="T52" i="1"/>
  <c r="E55" i="5" s="1"/>
  <c r="U52" i="1"/>
  <c r="F55" i="5" s="1"/>
  <c r="T53" i="1"/>
  <c r="E56" i="5" s="1"/>
  <c r="U53" i="1"/>
  <c r="F56" i="5" s="1"/>
  <c r="T54" i="1"/>
  <c r="E57" i="5" s="1"/>
  <c r="U54" i="1"/>
  <c r="F57" i="5" s="1"/>
  <c r="T55" i="1"/>
  <c r="E58" i="5" s="1"/>
  <c r="U55" i="1"/>
  <c r="F58" i="5" s="1"/>
  <c r="U56" i="1"/>
  <c r="F59" i="5" s="1"/>
  <c r="T57" i="1"/>
  <c r="E60" i="5" s="1"/>
  <c r="U57" i="1"/>
  <c r="F60" i="5" s="1"/>
  <c r="B1" i="4" l="1"/>
  <c r="B5" i="5"/>
  <c r="H5"/>
  <c r="E5"/>
  <c r="B1" i="3"/>
</calcChain>
</file>

<file path=xl/sharedStrings.xml><?xml version="1.0" encoding="utf-8"?>
<sst xmlns="http://schemas.openxmlformats.org/spreadsheetml/2006/main" count="709" uniqueCount="467">
  <si>
    <t>Members</t>
  </si>
  <si>
    <t>5 Cities Men's Club Roster</t>
  </si>
  <si>
    <t>Last Name</t>
  </si>
  <si>
    <t>First Name</t>
  </si>
  <si>
    <t>Club
Position</t>
  </si>
  <si>
    <t xml:space="preserve">Spouse </t>
  </si>
  <si>
    <r>
      <rPr>
        <sz val="12"/>
        <color indexed="55"/>
        <rFont val="Calibri"/>
        <family val="2"/>
      </rPr>
      <t xml:space="preserve"> </t>
    </r>
    <r>
      <rPr>
        <sz val="18"/>
        <color indexed="45"/>
        <rFont val="Calibri"/>
        <family val="2"/>
      </rPr>
      <t>*</t>
    </r>
  </si>
  <si>
    <t>Cell Phone</t>
  </si>
  <si>
    <t>Office</t>
  </si>
  <si>
    <t>Office Email</t>
  </si>
  <si>
    <t>Office Phone</t>
  </si>
  <si>
    <t>FAX</t>
  </si>
  <si>
    <t>Home Address</t>
  </si>
  <si>
    <t>Home Email</t>
  </si>
  <si>
    <t>Home Phone</t>
  </si>
  <si>
    <t>Birthday</t>
  </si>
  <si>
    <t>Birth
Month</t>
  </si>
  <si>
    <t>Age this
year</t>
  </si>
  <si>
    <t>Anniversary</t>
  </si>
  <si>
    <t>Anniversary
 Month</t>
  </si>
  <si>
    <t>Years
Married</t>
  </si>
  <si>
    <t>Note</t>
  </si>
  <si>
    <t>Achadjian</t>
  </si>
  <si>
    <t>Katcho</t>
  </si>
  <si>
    <t>Araxie</t>
  </si>
  <si>
    <t>805-316-4633</t>
  </si>
  <si>
    <t>katchoman@yahoo.com</t>
  </si>
  <si>
    <t>805-544-3064</t>
  </si>
  <si>
    <t>Allan</t>
  </si>
  <si>
    <t>Dennis</t>
  </si>
  <si>
    <t>Margaret</t>
  </si>
  <si>
    <t>805-441-4434</t>
  </si>
  <si>
    <t>Allan Real Estate Investments
135 N Halcyon Rd, Ste A
Arroyo Grande, CA  93420</t>
  </si>
  <si>
    <t>dennis@allanrealestate.com</t>
  </si>
  <si>
    <t>805-473-7500</t>
  </si>
  <si>
    <t>805-473-7501</t>
  </si>
  <si>
    <t>805-489-7711</t>
  </si>
  <si>
    <t>Arnoldsen</t>
  </si>
  <si>
    <t>Ron</t>
  </si>
  <si>
    <t>redandblack48GMC@yahoo.com</t>
  </si>
  <si>
    <t>805-481-2522</t>
  </si>
  <si>
    <t>Banducci</t>
  </si>
  <si>
    <t>Tim</t>
  </si>
  <si>
    <t>Marilyn</t>
  </si>
  <si>
    <t>805-441-3751</t>
  </si>
  <si>
    <t>Retired</t>
  </si>
  <si>
    <t>tmb@california-west.com</t>
  </si>
  <si>
    <t>805-489-7626</t>
  </si>
  <si>
    <t>Blecha</t>
  </si>
  <si>
    <t>Jim</t>
  </si>
  <si>
    <t>Sally</t>
  </si>
  <si>
    <t>805-710-1546</t>
  </si>
  <si>
    <t>blecha@charter.net</t>
  </si>
  <si>
    <t>805-773-1478</t>
  </si>
  <si>
    <t>Buck</t>
  </si>
  <si>
    <t>Dorothy</t>
  </si>
  <si>
    <t>805-748-5785</t>
  </si>
  <si>
    <t>Allan Real Estate Investments</t>
  </si>
  <si>
    <t>allanbuck@aol.com</t>
  </si>
  <si>
    <t>Cohl</t>
  </si>
  <si>
    <t>Phil</t>
  </si>
  <si>
    <t>Kathy</t>
  </si>
  <si>
    <t>805--441-4459</t>
  </si>
  <si>
    <t>Stifel Nicolaus &amp; Co.
999 Monterey St #360
San Luis Obispo, CA 93401</t>
  </si>
  <si>
    <t>cohlp@stifel.com</t>
  </si>
  <si>
    <t>805-903-1063</t>
  </si>
  <si>
    <t>805-783-2691</t>
  </si>
  <si>
    <t>Crampton</t>
  </si>
  <si>
    <t>David</t>
  </si>
  <si>
    <t>415-786-7130</t>
  </si>
  <si>
    <t>davidcrampton@ie2b.com</t>
  </si>
  <si>
    <t>Daguerre</t>
  </si>
  <si>
    <t>Dave</t>
  </si>
  <si>
    <t>Linda</t>
  </si>
  <si>
    <t>559-679-0073</t>
  </si>
  <si>
    <t>dag@royalvista.com</t>
  </si>
  <si>
    <t>805-936-5033</t>
  </si>
  <si>
    <t>Davis</t>
  </si>
  <si>
    <t>Byron</t>
  </si>
  <si>
    <t>Julie</t>
  </si>
  <si>
    <t>805-260-6008</t>
  </si>
  <si>
    <t>Business Owner</t>
  </si>
  <si>
    <t>hang10doc@yahoo.com</t>
  </si>
  <si>
    <t xml:space="preserve">Dixon       </t>
  </si>
  <si>
    <t>Karen</t>
  </si>
  <si>
    <t>661-747-3855</t>
  </si>
  <si>
    <t>dixondave@msn.com</t>
  </si>
  <si>
    <t>Ekbom</t>
  </si>
  <si>
    <t>ekbom2@aol.com</t>
  </si>
  <si>
    <t>805-489-2357</t>
  </si>
  <si>
    <t>Fibich</t>
  </si>
  <si>
    <t>Terry</t>
  </si>
  <si>
    <t>Membership</t>
  </si>
  <si>
    <t>805-431-1413</t>
  </si>
  <si>
    <t>Retired Fire Service</t>
  </si>
  <si>
    <t>tfibich@yahoo.com</t>
  </si>
  <si>
    <t>805-489-5668</t>
  </si>
  <si>
    <t>Fink</t>
  </si>
  <si>
    <t>Fred</t>
  </si>
  <si>
    <t>President</t>
  </si>
  <si>
    <t>June</t>
  </si>
  <si>
    <t>209-483-2301</t>
  </si>
  <si>
    <t>Gould</t>
  </si>
  <si>
    <t>Kelvin</t>
  </si>
  <si>
    <t>Penny</t>
  </si>
  <si>
    <t>805-441-4848</t>
  </si>
  <si>
    <t>pgould@fix.net</t>
  </si>
  <si>
    <t>805-481-4393</t>
  </si>
  <si>
    <t>Hansen</t>
  </si>
  <si>
    <t>John C.</t>
  </si>
  <si>
    <t>Treasurer</t>
  </si>
  <si>
    <t>Melinda</t>
  </si>
  <si>
    <t>805-441-4194</t>
  </si>
  <si>
    <t>john.hansen@charter.net</t>
  </si>
  <si>
    <t>805-773-1578</t>
  </si>
  <si>
    <t>Hendricks</t>
  </si>
  <si>
    <t>Craig</t>
  </si>
  <si>
    <t>Kris</t>
  </si>
  <si>
    <t>805-710-3252</t>
  </si>
  <si>
    <t>Retired Law Enforcement</t>
  </si>
  <si>
    <t>craighendricks@gmail.com</t>
  </si>
  <si>
    <t>805-481-1134</t>
  </si>
  <si>
    <t>Holbrook</t>
  </si>
  <si>
    <t>Tom</t>
  </si>
  <si>
    <t>Claire</t>
  </si>
  <si>
    <t>805-440-4939</t>
  </si>
  <si>
    <t>Holbrook Investment Services
1540 Marsh St, Ste 160
San Luis Obispo, CA  93401</t>
  </si>
  <si>
    <t>tom.holbrook@lpl.com</t>
  </si>
  <si>
    <t>805-786-4128</t>
  </si>
  <si>
    <t>805-786-4378</t>
  </si>
  <si>
    <t>Johnson</t>
  </si>
  <si>
    <t>805-459-7577</t>
  </si>
  <si>
    <t>928 W Grand Ave
Grover Beach, CA 93433</t>
  </si>
  <si>
    <t>J@jjohnson.net</t>
  </si>
  <si>
    <t>805-949-4111</t>
  </si>
  <si>
    <t>805-489-9460</t>
  </si>
  <si>
    <t>Laiblin</t>
  </si>
  <si>
    <t>Eric</t>
  </si>
  <si>
    <t>805-478-5084</t>
  </si>
  <si>
    <t>Spirex Sarco
Ditribution Sales Manager</t>
  </si>
  <si>
    <t>laiblin2003@gmail.com</t>
  </si>
  <si>
    <t>London</t>
  </si>
  <si>
    <t>Marty</t>
  </si>
  <si>
    <t>Sue</t>
  </si>
  <si>
    <t>805-471-3957</t>
  </si>
  <si>
    <t>Part time realtor</t>
  </si>
  <si>
    <t>marsuelond@gmail.com</t>
  </si>
  <si>
    <t>805-489-5114</t>
  </si>
  <si>
    <t>Markwith</t>
  </si>
  <si>
    <t>Robert</t>
  </si>
  <si>
    <t>Candy</t>
  </si>
  <si>
    <t>805-602-0615</t>
  </si>
  <si>
    <t>rmarkwith28@yahoo.com</t>
  </si>
  <si>
    <t>Miner</t>
  </si>
  <si>
    <t>Mike</t>
  </si>
  <si>
    <t>Susie</t>
  </si>
  <si>
    <t>1056 W Grand Ave
Grover Beach, CA 93433</t>
  </si>
  <si>
    <t>mike@minershardware.com</t>
  </si>
  <si>
    <t>805-489-2971</t>
  </si>
  <si>
    <t>minerml@gmail.com</t>
  </si>
  <si>
    <t>Morrison</t>
  </si>
  <si>
    <t>Michael</t>
  </si>
  <si>
    <t>530-321-3675</t>
  </si>
  <si>
    <t>USA Bank
1230 E. Grand Ave.
Arroyo Grande, CA 93420</t>
  </si>
  <si>
    <t>michael.morrison@usbank.com</t>
  </si>
  <si>
    <t>805-202-5355</t>
  </si>
  <si>
    <t>Murphy</t>
  </si>
  <si>
    <t>Adam</t>
  </si>
  <si>
    <t>805-904-9056</t>
  </si>
  <si>
    <t>Arroyo Grande Veterinary
Veterinarian</t>
  </si>
  <si>
    <t>adamjmurphy20@gmail.com</t>
  </si>
  <si>
    <t>Olds</t>
  </si>
  <si>
    <t>Jeff</t>
  </si>
  <si>
    <t>805-235-1399</t>
  </si>
  <si>
    <t>jambaviking@gmail.com</t>
  </si>
  <si>
    <t>Pace</t>
  </si>
  <si>
    <t>Scott</t>
  </si>
  <si>
    <t>Cissie</t>
  </si>
  <si>
    <t>805-801-5806</t>
  </si>
  <si>
    <t>PO Box 519
Arroyo Grande, CA 93421</t>
  </si>
  <si>
    <t>scottpace348@gmail.com</t>
  </si>
  <si>
    <t>Pollack</t>
  </si>
  <si>
    <t>Steve</t>
  </si>
  <si>
    <t>Judi</t>
  </si>
  <si>
    <t>805-748-2010</t>
  </si>
  <si>
    <t>pollackstp@gmail.com</t>
  </si>
  <si>
    <t>805-481-7764</t>
  </si>
  <si>
    <t>Provence</t>
  </si>
  <si>
    <t>Paul</t>
  </si>
  <si>
    <t>Yolande</t>
  </si>
  <si>
    <t>805-540-8417</t>
  </si>
  <si>
    <t>provpw@yahoo.com</t>
  </si>
  <si>
    <t>805-481-1151</t>
  </si>
  <si>
    <t>Railsback</t>
  </si>
  <si>
    <t>Rob</t>
  </si>
  <si>
    <t>Kathey</t>
  </si>
  <si>
    <t>805-903-3375</t>
  </si>
  <si>
    <t>rob@robrailsback.com</t>
  </si>
  <si>
    <t>805-773-7470</t>
  </si>
  <si>
    <t>Rinehart</t>
  </si>
  <si>
    <t>Bill</t>
  </si>
  <si>
    <t>Diane</t>
  </si>
  <si>
    <t>818-209-0838</t>
  </si>
  <si>
    <t>160 N Ninth St
Grover Beach, CA 93433</t>
  </si>
  <si>
    <t>wlr@meritprofiles.com</t>
  </si>
  <si>
    <t>805-489-4500</t>
  </si>
  <si>
    <t>866-522-5781</t>
  </si>
  <si>
    <t>805-929-6432</t>
  </si>
  <si>
    <t>Ritter</t>
  </si>
  <si>
    <t>Viola</t>
  </si>
  <si>
    <t>805-459-5366</t>
  </si>
  <si>
    <t>ronritter@sbcglobal.net</t>
  </si>
  <si>
    <t>805-473-4985</t>
  </si>
  <si>
    <t>Rogers</t>
  </si>
  <si>
    <t>John</t>
  </si>
  <si>
    <t>Laurie</t>
  </si>
  <si>
    <t>805-710-2135</t>
  </si>
  <si>
    <t>retired public servant</t>
  </si>
  <si>
    <t>Ross</t>
  </si>
  <si>
    <t>Mary Lou</t>
  </si>
  <si>
    <t xml:space="preserve">805-441-1527 </t>
  </si>
  <si>
    <t>srobythesea@aol.com</t>
  </si>
  <si>
    <t>805-481-1131</t>
  </si>
  <si>
    <t>Sage</t>
  </si>
  <si>
    <t>Ken</t>
  </si>
  <si>
    <t>Programs</t>
  </si>
  <si>
    <t>Mary Jean</t>
  </si>
  <si>
    <t>805-235-5010</t>
  </si>
  <si>
    <t>kgsage@charter.net</t>
  </si>
  <si>
    <t>Schuur</t>
  </si>
  <si>
    <t>Sean</t>
  </si>
  <si>
    <t>805-709-2905</t>
  </si>
  <si>
    <t>sureloan@aol.com</t>
  </si>
  <si>
    <t>805-489-1257</t>
  </si>
  <si>
    <t>805-489-1392</t>
  </si>
  <si>
    <t>Smith</t>
  </si>
  <si>
    <t>Jack</t>
  </si>
  <si>
    <t>Jayne</t>
  </si>
  <si>
    <t>805-801-4372</t>
  </si>
  <si>
    <t>jrsmithsloco1@gmail.com</t>
  </si>
  <si>
    <t>805-489-4877</t>
  </si>
  <si>
    <t>Stephens</t>
  </si>
  <si>
    <t>Gene</t>
  </si>
  <si>
    <t>Yvonne</t>
  </si>
  <si>
    <t>gsteph8909@aol.com</t>
  </si>
  <si>
    <t>805-489-6919</t>
  </si>
  <si>
    <t>Storton</t>
  </si>
  <si>
    <t>Keith</t>
  </si>
  <si>
    <t>Webmaster</t>
  </si>
  <si>
    <t>Tina</t>
  </si>
  <si>
    <t>805-471-6599</t>
  </si>
  <si>
    <t>Retired Police Captain</t>
  </si>
  <si>
    <t>kcalan@charter.net</t>
  </si>
  <si>
    <t>805-489-9688</t>
  </si>
  <si>
    <t>Cheryl</t>
  </si>
  <si>
    <t>805-710-4732</t>
  </si>
  <si>
    <t>tim.storton1@gmail.com</t>
  </si>
  <si>
    <t>805-489-5457</t>
  </si>
  <si>
    <t>Tappan</t>
  </si>
  <si>
    <t>805-801-7671</t>
  </si>
  <si>
    <t>jatwgt@att.net</t>
  </si>
  <si>
    <t>805-489-6708</t>
  </si>
  <si>
    <t>Thomas</t>
  </si>
  <si>
    <t>Lyle</t>
  </si>
  <si>
    <t>Natalie</t>
  </si>
  <si>
    <t>805-431-1307</t>
  </si>
  <si>
    <t>1158 Shannon Lane
Arroyo Grande, CA 93420</t>
  </si>
  <si>
    <t>805-489-2131</t>
  </si>
  <si>
    <t>lylet@computer-techs.us</t>
  </si>
  <si>
    <t>Vance</t>
  </si>
  <si>
    <t>Judie</t>
  </si>
  <si>
    <t>909-215-0617</t>
  </si>
  <si>
    <t>mrgene@earthlink.net</t>
  </si>
  <si>
    <t>805-474-9155</t>
  </si>
  <si>
    <t>Walker</t>
  </si>
  <si>
    <t>Lisa</t>
  </si>
  <si>
    <t>jimwalker174@gmail.com</t>
  </si>
  <si>
    <t>805-473-0075</t>
  </si>
  <si>
    <t>Wyrick</t>
  </si>
  <si>
    <t>805-459-3112</t>
  </si>
  <si>
    <t>Retired Contractor</t>
  </si>
  <si>
    <t>bobnjube67@gmail.com</t>
  </si>
  <si>
    <t>Yorba</t>
  </si>
  <si>
    <t>Kathleen</t>
  </si>
  <si>
    <t>805-801-3400</t>
  </si>
  <si>
    <t>805-481-9230</t>
  </si>
  <si>
    <t>805-473-3590</t>
  </si>
  <si>
    <t>eyorba@me.com</t>
  </si>
  <si>
    <t>Ziomek</t>
  </si>
  <si>
    <t>805-478-0750</t>
  </si>
  <si>
    <t>145-A South Halcyon Rd
Arroyo Grande, CA 93420</t>
  </si>
  <si>
    <t>drjziomek@gmail.com</t>
  </si>
  <si>
    <t>805-473-0397</t>
  </si>
  <si>
    <t>Source</t>
  </si>
  <si>
    <t>Password</t>
  </si>
  <si>
    <t>SSID</t>
  </si>
  <si>
    <t>Website</t>
  </si>
  <si>
    <t>ROSA69</t>
  </si>
  <si>
    <t>WiFi</t>
  </si>
  <si>
    <t>ROSA6969</t>
  </si>
  <si>
    <t>FCMC</t>
  </si>
  <si>
    <t>Lock</t>
  </si>
  <si>
    <t>Email</t>
  </si>
  <si>
    <t>Last</t>
  </si>
  <si>
    <t>First</t>
  </si>
  <si>
    <t>Donna</t>
  </si>
  <si>
    <t>Phone</t>
  </si>
  <si>
    <t>Honorary</t>
  </si>
  <si>
    <t>jrogers3860@sbscglobal.net</t>
  </si>
  <si>
    <t>Previous
President</t>
  </si>
  <si>
    <t>Secretary</t>
  </si>
  <si>
    <t>Cabassi</t>
  </si>
  <si>
    <t>Charlie</t>
  </si>
  <si>
    <t>Gerrish</t>
  </si>
  <si>
    <r>
      <rPr>
        <b/>
        <sz val="12"/>
        <color indexed="55"/>
        <rFont val="Calibri"/>
        <family val="2"/>
      </rPr>
      <t>Preferred</t>
    </r>
  </si>
  <si>
    <t>805-489-0158 
X 117</t>
  </si>
  <si>
    <t>Schlitz</t>
  </si>
  <si>
    <t>Greg</t>
  </si>
  <si>
    <t>805-434-8105</t>
  </si>
  <si>
    <t>greg@gregschlitz.com</t>
  </si>
  <si>
    <t>Hoover</t>
  </si>
  <si>
    <t>805-459-5458</t>
  </si>
  <si>
    <t>jjhoover@icloud.com</t>
  </si>
  <si>
    <t>805-489-8682</t>
  </si>
  <si>
    <t>Shutt</t>
  </si>
  <si>
    <t>Noel</t>
  </si>
  <si>
    <t>805-704-9406</t>
  </si>
  <si>
    <t>noel.shutt@gmail.com</t>
  </si>
  <si>
    <t>Printable</t>
  </si>
  <si>
    <t xml:space="preserve">First Name </t>
  </si>
  <si>
    <t>Address</t>
  </si>
  <si>
    <t>Arroyo Grande, CA 93420</t>
  </si>
  <si>
    <t>9009 Huasna Rd.</t>
  </si>
  <si>
    <t>Home City, State Zip</t>
  </si>
  <si>
    <t>Grover Beach, CA 93433</t>
  </si>
  <si>
    <t>754 Newport Ave.</t>
  </si>
  <si>
    <t>Arroyo Grande 93420</t>
  </si>
  <si>
    <t>2814 Branch Mill Rd.</t>
  </si>
  <si>
    <t>Shell Beach, CA 93449</t>
  </si>
  <si>
    <t>158 Baker Ave.</t>
  </si>
  <si>
    <t>Nipomo, CA 93444</t>
  </si>
  <si>
    <t>1168 Satillo Way</t>
  </si>
  <si>
    <t>2605 Snowcone Pl.</t>
  </si>
  <si>
    <t>Pismo Beach, CA 93449</t>
  </si>
  <si>
    <t>951 Bello St.</t>
  </si>
  <si>
    <t>2634 Barcelona</t>
  </si>
  <si>
    <t>PismoBeach, CA 93449</t>
  </si>
  <si>
    <t>1328 Grand Ave</t>
  </si>
  <si>
    <t>412 Emerald Bay Dr.</t>
  </si>
  <si>
    <t>2622 Barcelona</t>
  </si>
  <si>
    <t>Arroyo Grande, CA  93421</t>
  </si>
  <si>
    <t>332 Corona del Terra</t>
  </si>
  <si>
    <t>3 Paseo Ladera</t>
  </si>
  <si>
    <t>1069 Ash St.</t>
  </si>
  <si>
    <t>Arroyo Grande, CA  93420</t>
  </si>
  <si>
    <t>1124 Margarita Ave</t>
  </si>
  <si>
    <t>1208 Huasna Rd.</t>
  </si>
  <si>
    <t>Arroyo Grande, CA , 93420</t>
  </si>
  <si>
    <t>356 Stagecoach Rd.</t>
  </si>
  <si>
    <t>383 Palomar</t>
  </si>
  <si>
    <t>1349 Pacific Avenue</t>
  </si>
  <si>
    <t>Cayucos, CA 93430</t>
  </si>
  <si>
    <t>4394 Coachman</t>
  </si>
  <si>
    <t>Orcutt, CA 93455</t>
  </si>
  <si>
    <t>1348 Mentone Ave.</t>
  </si>
  <si>
    <t>446 Printz Rd</t>
  </si>
  <si>
    <t>352 Village Glen Dr.</t>
  </si>
  <si>
    <t>140 Rufugio Pl.</t>
  </si>
  <si>
    <t>934 Maywood Ct.</t>
  </si>
  <si>
    <t>1527 Loganberry</t>
  </si>
  <si>
    <t>635 Sweet Donna Pl.</t>
  </si>
  <si>
    <t>258 Rodeo Dr.</t>
  </si>
  <si>
    <t>San Luis Obispo, Ca 93401</t>
  </si>
  <si>
    <t>3860 S. Higuera St. #D20</t>
  </si>
  <si>
    <t>211 Garden St.</t>
  </si>
  <si>
    <t>770 Via Bandolero</t>
  </si>
  <si>
    <t>Grover Beach. CA 93433</t>
  </si>
  <si>
    <t>101 Shanna Pl</t>
  </si>
  <si>
    <t>Atascadero, CA 94322</t>
  </si>
  <si>
    <t>9325 Santa Clara Rd.</t>
  </si>
  <si>
    <t>338 Quail Hill Ln.</t>
  </si>
  <si>
    <t>544 S 8th St.</t>
  </si>
  <si>
    <t>330 Myrtle Dr.</t>
  </si>
  <si>
    <t>581 Newman Dr.</t>
  </si>
  <si>
    <t>278 Canyon Way</t>
  </si>
  <si>
    <t>1158 Shannon Lane</t>
  </si>
  <si>
    <t>Arroyo Grande, Ca 93420</t>
  </si>
  <si>
    <t>655 Mulligan Ln.</t>
  </si>
  <si>
    <t>520 Cameo Way</t>
  </si>
  <si>
    <t>Arroyo Grande CA 93420</t>
  </si>
  <si>
    <t>1819 Pomeroy Rd.</t>
  </si>
  <si>
    <t>130 Refugio Pl.</t>
  </si>
  <si>
    <t>689 Woodland Dr.</t>
  </si>
  <si>
    <t>5 Cities Men's</t>
  </si>
  <si>
    <t xml:space="preserve"> Club Roster</t>
  </si>
  <si>
    <t>Cell</t>
  </si>
  <si>
    <t>Home</t>
  </si>
  <si>
    <t xml:space="preserve"> City, State Zip</t>
  </si>
  <si>
    <t>J</t>
  </si>
  <si>
    <t>Allan C.</t>
  </si>
  <si>
    <t>Front of Business Card</t>
  </si>
  <si>
    <t>P.O. Box 627
Pismo Beach, CA 93448</t>
  </si>
  <si>
    <t>P.O. Box 627</t>
  </si>
  <si>
    <t>Pismo Beach, CA 93448</t>
  </si>
  <si>
    <t>Sure Mortgage Solutions
124 S Halcyon Suite C.
Arroyo Grande, CA 93420</t>
  </si>
  <si>
    <t>124 S Halcyon Suite C.</t>
  </si>
  <si>
    <t>140 S. Dolliver #95</t>
  </si>
  <si>
    <t>Elisandro 
(Eli)</t>
  </si>
  <si>
    <t>775 La Teena</t>
  </si>
  <si>
    <t>Back of Business Card</t>
  </si>
  <si>
    <t>805-710-1017</t>
  </si>
  <si>
    <t>980 Huasna Rd.</t>
  </si>
  <si>
    <t>charles.cabassi@gmail.com</t>
  </si>
  <si>
    <t>805-489-7696</t>
  </si>
  <si>
    <t>Nancy</t>
  </si>
  <si>
    <t>805-235-9529</t>
  </si>
  <si>
    <t>P.O. Box 1327
Arroyo Grande, CA 93421</t>
  </si>
  <si>
    <t>611 Shelter Rd.</t>
  </si>
  <si>
    <t>billgerrish@hotmail.com</t>
  </si>
  <si>
    <t>805-619-7466</t>
  </si>
  <si>
    <t>Not Active</t>
  </si>
  <si>
    <t>Limited Member</t>
  </si>
  <si>
    <t>philcohl42@gmail.com</t>
  </si>
  <si>
    <t>Sergeant
at Arms</t>
  </si>
  <si>
    <t>Finest</t>
  </si>
  <si>
    <t>Social</t>
  </si>
  <si>
    <t>Scholarship</t>
  </si>
  <si>
    <t>Stump</t>
  </si>
  <si>
    <t>Russ</t>
  </si>
  <si>
    <t>Kristin</t>
  </si>
  <si>
    <t>rkstump50@gmail.com</t>
  </si>
  <si>
    <t>805-474-8895</t>
  </si>
  <si>
    <t>788 Cardinal Ct.</t>
  </si>
  <si>
    <t>Projects 
&amp; V.P.</t>
  </si>
  <si>
    <t>Avila Beach, CA 93424</t>
  </si>
  <si>
    <t>2447 Cranesbill Place
Mail to:
P.O. Box 2502</t>
  </si>
  <si>
    <t>Fiser</t>
  </si>
  <si>
    <t>Randy</t>
  </si>
  <si>
    <t>Patrice</t>
  </si>
  <si>
    <t>805-801-3820</t>
  </si>
  <si>
    <t>340 Front St.</t>
  </si>
  <si>
    <t>rfiser66@charter.net</t>
  </si>
  <si>
    <t>Retired Teacher /
Masonory Contractor</t>
  </si>
  <si>
    <t>fredfink2@yahoo.com</t>
  </si>
  <si>
    <t xml:space="preserve">Count  </t>
  </si>
  <si>
    <t>Status</t>
  </si>
  <si>
    <t>Active</t>
  </si>
  <si>
    <t>889 Tempus Cir.</t>
  </si>
  <si>
    <r>
      <rPr>
        <sz val="12"/>
        <color theme="0"/>
        <rFont val="Calibri"/>
        <family val="2"/>
      </rPr>
      <t xml:space="preserve"> </t>
    </r>
    <r>
      <rPr>
        <sz val="18"/>
        <color theme="0"/>
        <rFont val="Calibri"/>
        <family val="2"/>
      </rPr>
      <t>*</t>
    </r>
  </si>
  <si>
    <r>
      <t xml:space="preserve"> </t>
    </r>
    <r>
      <rPr>
        <sz val="18"/>
        <color theme="0"/>
        <rFont val="Calibri"/>
        <family val="2"/>
      </rPr>
      <t>*</t>
    </r>
  </si>
  <si>
    <t>Deceased</t>
  </si>
  <si>
    <t>Garcia</t>
  </si>
  <si>
    <t>Jorge</t>
  </si>
  <si>
    <t>Ashley</t>
  </si>
  <si>
    <t>714-353-4000</t>
  </si>
  <si>
    <t>jgarcia@pismobeach.org</t>
  </si>
  <si>
    <t>805-773-7928</t>
  </si>
  <si>
    <t>232 Highland Dr.</t>
  </si>
  <si>
    <t>805-270-0912</t>
  </si>
  <si>
    <t>SLO Life Company
P.O. Box 489
Arroyo Grande, Ca. 93421</t>
  </si>
  <si>
    <t>jamesw@coasthills.coop</t>
  </si>
  <si>
    <r>
      <t xml:space="preserve"> </t>
    </r>
    <r>
      <rPr>
        <strike/>
        <sz val="18"/>
        <color theme="0" tint="-4.9989318521683403E-2"/>
        <rFont val="Calibri"/>
        <family val="2"/>
      </rPr>
      <t>*</t>
    </r>
  </si>
  <si>
    <t xml:space="preserve"> Members</t>
  </si>
  <si>
    <t>791 Price St. #308</t>
  </si>
  <si>
    <t>Pismo Beach, CA. 93449</t>
  </si>
  <si>
    <t>Resigned</t>
  </si>
  <si>
    <r>
      <t xml:space="preserve"> </t>
    </r>
    <r>
      <rPr>
        <strike/>
        <sz val="18"/>
        <color indexed="45"/>
        <rFont val="Calibri"/>
        <family val="2"/>
      </rPr>
      <t>*</t>
    </r>
  </si>
</sst>
</file>

<file path=xl/styles.xml><?xml version="1.0" encoding="utf-8"?>
<styleSheet xmlns="http://schemas.openxmlformats.org/spreadsheetml/2006/main">
  <numFmts count="4">
    <numFmt numFmtId="164" formatCode="\ * #,##0.00\ ;\ * \(#,##0.00\);\ * \-#\ ;\ @\ "/>
    <numFmt numFmtId="165" formatCode="mm/dd/yy;@"/>
    <numFmt numFmtId="166" formatCode="\ * #,##0\ ;\ * \(#,##0\);\ * \-#\ ;\ @\ "/>
    <numFmt numFmtId="167" formatCode="mm/dd/yyyy"/>
  </numFmts>
  <fonts count="30">
    <font>
      <sz val="11"/>
      <color rgb="FF000000"/>
      <name val="Calibri"/>
      <family val="2"/>
    </font>
    <font>
      <sz val="12"/>
      <color indexed="55"/>
      <name val="Calibri"/>
      <family val="2"/>
    </font>
    <font>
      <b/>
      <sz val="11"/>
      <color indexed="55"/>
      <name val="Calibri"/>
      <family val="2"/>
    </font>
    <font>
      <b/>
      <sz val="12"/>
      <color indexed="55"/>
      <name val="Calibri"/>
      <family val="2"/>
    </font>
    <font>
      <b/>
      <sz val="18"/>
      <color indexed="45"/>
      <name val="Calibri"/>
      <family val="2"/>
    </font>
    <font>
      <sz val="18"/>
      <color indexed="45"/>
      <name val="Calibri"/>
      <family val="2"/>
    </font>
    <font>
      <u/>
      <sz val="12"/>
      <color indexed="31"/>
      <name val="Calibri"/>
      <family val="2"/>
    </font>
    <font>
      <sz val="8"/>
      <name val="Calibri"/>
      <family val="2"/>
    </font>
    <font>
      <b/>
      <sz val="14"/>
      <color indexed="55"/>
      <name val="Calibri"/>
      <family val="2"/>
    </font>
    <font>
      <sz val="12"/>
      <color indexed="10"/>
      <name val="Calibri"/>
      <family val="2"/>
    </font>
    <font>
      <sz val="12"/>
      <name val="Calibri"/>
      <family val="2"/>
    </font>
    <font>
      <b/>
      <sz val="14"/>
      <color indexed="10"/>
      <name val="Calibri"/>
      <family val="2"/>
    </font>
    <font>
      <b/>
      <sz val="12"/>
      <color indexed="8"/>
      <name val="Georgia"/>
      <family val="1"/>
    </font>
    <font>
      <sz val="11"/>
      <color indexed="10"/>
      <name val="Calibri"/>
      <family val="2"/>
    </font>
    <font>
      <sz val="12"/>
      <color indexed="31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u/>
      <sz val="11"/>
      <color rgb="FF0000FF"/>
      <name val="Calibri"/>
      <family val="2"/>
    </font>
    <font>
      <sz val="12"/>
      <color theme="0"/>
      <name val="Calibri"/>
      <family val="2"/>
    </font>
    <font>
      <u/>
      <sz val="12"/>
      <color theme="0"/>
      <name val="Calibri"/>
      <family val="2"/>
    </font>
    <font>
      <sz val="18"/>
      <color theme="0"/>
      <name val="Calibri"/>
      <family val="2"/>
    </font>
    <font>
      <sz val="11"/>
      <color theme="0"/>
      <name val="Calibri"/>
      <family val="2"/>
    </font>
    <font>
      <strike/>
      <sz val="18"/>
      <color theme="0" tint="-4.9989318521683403E-2"/>
      <name val="Calibri"/>
      <family val="2"/>
    </font>
    <font>
      <b/>
      <sz val="12"/>
      <color theme="1"/>
      <name val="Calibri"/>
      <family val="2"/>
    </font>
    <font>
      <strike/>
      <sz val="18"/>
      <color indexed="45"/>
      <name val="Calibri"/>
      <family val="2"/>
    </font>
    <font>
      <b/>
      <strike/>
      <sz val="14"/>
      <color indexed="10"/>
      <name val="Calibri"/>
      <family val="2"/>
    </font>
    <font>
      <strike/>
      <sz val="12"/>
      <color indexed="55"/>
      <name val="Calibri"/>
      <family val="2"/>
    </font>
    <font>
      <strike/>
      <sz val="12"/>
      <color indexed="10"/>
      <name val="Calibri"/>
      <family val="2"/>
    </font>
    <font>
      <strike/>
      <u/>
      <sz val="12"/>
      <color indexed="31"/>
      <name val="Calibri"/>
      <family val="2"/>
    </font>
    <font>
      <strike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5" fillId="0" borderId="0" applyBorder="0" applyAlignment="0" applyProtection="0"/>
    <xf numFmtId="0" fontId="16" fillId="0" borderId="0" applyBorder="0" applyAlignment="0" applyProtection="0"/>
    <xf numFmtId="0" fontId="17" fillId="0" borderId="0" applyBorder="0" applyAlignment="0" applyProtection="0"/>
  </cellStyleXfs>
  <cellXfs count="177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wrapText="1"/>
      <protection locked="0"/>
    </xf>
    <xf numFmtId="166" fontId="1" fillId="0" borderId="0" xfId="1" applyNumberFormat="1" applyFont="1" applyBorder="1" applyAlignment="1" applyProtection="1"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6" fillId="0" borderId="3" xfId="3" applyFont="1" applyBorder="1" applyAlignment="1" applyProtection="1">
      <protection locked="0"/>
    </xf>
    <xf numFmtId="0" fontId="1" fillId="0" borderId="3" xfId="0" applyFont="1" applyBorder="1" applyAlignment="1" applyProtection="1">
      <alignment vertical="distributed" wrapText="1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3" xfId="0" applyFont="1" applyBorder="1" applyAlignment="1" applyProtection="1">
      <alignment horizontal="center" wrapText="1"/>
      <protection locked="0"/>
    </xf>
    <xf numFmtId="0" fontId="1" fillId="0" borderId="4" xfId="0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wrapText="1"/>
      <protection locked="0"/>
    </xf>
    <xf numFmtId="0" fontId="6" fillId="0" borderId="5" xfId="3" applyFont="1" applyBorder="1" applyAlignment="1" applyProtection="1">
      <protection locked="0"/>
    </xf>
    <xf numFmtId="0" fontId="2" fillId="0" borderId="6" xfId="0" applyFont="1" applyBorder="1" applyAlignment="1">
      <alignment horizontal="center"/>
    </xf>
    <xf numFmtId="0" fontId="0" fillId="0" borderId="7" xfId="0" applyFont="1" applyBorder="1"/>
    <xf numFmtId="0" fontId="0" fillId="0" borderId="8" xfId="0" applyFont="1" applyBorder="1"/>
    <xf numFmtId="0" fontId="0" fillId="0" borderId="9" xfId="0" applyBorder="1"/>
    <xf numFmtId="0" fontId="0" fillId="0" borderId="2" xfId="0" applyFont="1" applyBorder="1"/>
    <xf numFmtId="0" fontId="0" fillId="0" borderId="3" xfId="0" applyFont="1" applyBorder="1"/>
    <xf numFmtId="0" fontId="0" fillId="0" borderId="10" xfId="0" applyFont="1" applyBorder="1"/>
    <xf numFmtId="0" fontId="0" fillId="0" borderId="4" xfId="0" applyFont="1" applyBorder="1"/>
    <xf numFmtId="0" fontId="0" fillId="0" borderId="5" xfId="0" applyBorder="1"/>
    <xf numFmtId="0" fontId="0" fillId="0" borderId="11" xfId="0" applyBorder="1"/>
    <xf numFmtId="0" fontId="0" fillId="0" borderId="0" xfId="0" applyAlignment="1">
      <alignment wrapText="1"/>
    </xf>
    <xf numFmtId="0" fontId="8" fillId="0" borderId="0" xfId="0" applyFont="1" applyAlignment="1">
      <alignment horizontal="center"/>
    </xf>
    <xf numFmtId="164" fontId="1" fillId="0" borderId="3" xfId="1" applyFont="1" applyBorder="1" applyAlignment="1">
      <alignment horizontal="left" wrapText="1"/>
    </xf>
    <xf numFmtId="164" fontId="1" fillId="0" borderId="0" xfId="1" applyFont="1" applyAlignment="1">
      <alignment horizontal="left"/>
    </xf>
    <xf numFmtId="164" fontId="1" fillId="0" borderId="2" xfId="1" applyFont="1" applyBorder="1" applyAlignment="1">
      <alignment horizontal="left" wrapText="1"/>
    </xf>
    <xf numFmtId="164" fontId="1" fillId="0" borderId="4" xfId="1" applyFont="1" applyBorder="1" applyAlignment="1">
      <alignment horizontal="left" wrapText="1"/>
    </xf>
    <xf numFmtId="164" fontId="1" fillId="0" borderId="5" xfId="1" applyFont="1" applyBorder="1" applyAlignment="1">
      <alignment horizontal="left" wrapText="1"/>
    </xf>
    <xf numFmtId="164" fontId="1" fillId="0" borderId="12" xfId="1" applyFont="1" applyBorder="1" applyAlignment="1">
      <alignment horizontal="left" wrapText="1"/>
    </xf>
    <xf numFmtId="164" fontId="1" fillId="0" borderId="1" xfId="1" applyFont="1" applyBorder="1" applyAlignment="1">
      <alignment horizontal="left" wrapText="1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4" xfId="0" applyFont="1" applyBorder="1" applyProtection="1"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4" xfId="0" applyFont="1" applyBorder="1" applyProtection="1">
      <protection locked="0"/>
    </xf>
    <xf numFmtId="0" fontId="3" fillId="0" borderId="14" xfId="0" applyFont="1" applyBorder="1" applyAlignment="1" applyProtection="1">
      <alignment horizontal="center" wrapText="1"/>
      <protection locked="0"/>
    </xf>
    <xf numFmtId="0" fontId="4" fillId="0" borderId="14" xfId="0" applyFont="1" applyBorder="1" applyProtection="1">
      <protection locked="0"/>
    </xf>
    <xf numFmtId="0" fontId="1" fillId="0" borderId="14" xfId="0" applyFont="1" applyBorder="1" applyAlignment="1" applyProtection="1">
      <alignment horizontal="right"/>
      <protection locked="0"/>
    </xf>
    <xf numFmtId="14" fontId="1" fillId="0" borderId="14" xfId="0" applyNumberFormat="1" applyFont="1" applyBorder="1" applyAlignment="1" applyProtection="1">
      <alignment horizontal="left"/>
      <protection locked="0"/>
    </xf>
    <xf numFmtId="166" fontId="1" fillId="0" borderId="14" xfId="1" applyNumberFormat="1" applyFont="1" applyBorder="1" applyAlignment="1" applyProtection="1">
      <protection locked="0"/>
    </xf>
    <xf numFmtId="0" fontId="3" fillId="0" borderId="15" xfId="0" applyFont="1" applyBorder="1" applyAlignment="1" applyProtection="1">
      <alignment horizontal="center"/>
      <protection locked="0"/>
    </xf>
    <xf numFmtId="165" fontId="3" fillId="0" borderId="15" xfId="0" applyNumberFormat="1" applyFont="1" applyBorder="1" applyAlignment="1" applyProtection="1">
      <alignment horizontal="center" wrapText="1"/>
      <protection locked="0"/>
    </xf>
    <xf numFmtId="0" fontId="1" fillId="2" borderId="3" xfId="0" applyFont="1" applyFill="1" applyBorder="1" applyProtection="1">
      <protection locked="0"/>
    </xf>
    <xf numFmtId="0" fontId="1" fillId="0" borderId="12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0" borderId="5" xfId="0" applyFont="1" applyBorder="1" applyAlignment="1" applyProtection="1">
      <alignment vertical="distributed" wrapText="1"/>
      <protection locked="0"/>
    </xf>
    <xf numFmtId="0" fontId="1" fillId="2" borderId="5" xfId="0" applyFont="1" applyFill="1" applyBorder="1" applyProtection="1">
      <protection locked="0"/>
    </xf>
    <xf numFmtId="0" fontId="9" fillId="0" borderId="3" xfId="0" applyFont="1" applyBorder="1" applyProtection="1">
      <protection locked="0"/>
    </xf>
    <xf numFmtId="0" fontId="9" fillId="0" borderId="5" xfId="0" applyFont="1" applyBorder="1" applyProtection="1">
      <protection locked="0"/>
    </xf>
    <xf numFmtId="0" fontId="10" fillId="0" borderId="3" xfId="0" applyFont="1" applyBorder="1" applyAlignment="1" applyProtection="1">
      <alignment horizontal="center"/>
      <protection locked="0"/>
    </xf>
    <xf numFmtId="0" fontId="11" fillId="0" borderId="2" xfId="0" applyFont="1" applyBorder="1" applyProtection="1">
      <protection locked="0"/>
    </xf>
    <xf numFmtId="164" fontId="8" fillId="0" borderId="13" xfId="1" applyFont="1" applyBorder="1" applyAlignment="1">
      <alignment horizontal="center"/>
    </xf>
    <xf numFmtId="164" fontId="8" fillId="0" borderId="15" xfId="1" applyFont="1" applyBorder="1" applyAlignment="1">
      <alignment horizontal="center"/>
    </xf>
    <xf numFmtId="0" fontId="4" fillId="0" borderId="14" xfId="0" applyFont="1" applyBorder="1" applyAlignment="1" applyProtection="1">
      <alignment horizontal="left"/>
      <protection locked="0"/>
    </xf>
    <xf numFmtId="166" fontId="15" fillId="2" borderId="3" xfId="1" applyNumberFormat="1" applyFill="1" applyBorder="1" applyProtection="1">
      <protection locked="0"/>
    </xf>
    <xf numFmtId="166" fontId="15" fillId="2" borderId="1" xfId="1" applyNumberFormat="1" applyFill="1" applyBorder="1" applyProtection="1">
      <protection locked="0"/>
    </xf>
    <xf numFmtId="166" fontId="15" fillId="2" borderId="5" xfId="1" applyNumberFormat="1" applyFill="1" applyBorder="1" applyProtection="1">
      <protection locked="0"/>
    </xf>
    <xf numFmtId="0" fontId="1" fillId="0" borderId="3" xfId="0" applyFont="1" applyBorder="1" applyProtection="1">
      <protection locked="0"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0" borderId="3" xfId="0" applyBorder="1"/>
    <xf numFmtId="0" fontId="0" fillId="0" borderId="3" xfId="0" applyBorder="1" applyAlignment="1">
      <alignment wrapText="1"/>
    </xf>
    <xf numFmtId="164" fontId="15" fillId="0" borderId="3" xfId="1" applyBorder="1"/>
    <xf numFmtId="0" fontId="0" fillId="0" borderId="2" xfId="0" applyBorder="1"/>
    <xf numFmtId="164" fontId="15" fillId="0" borderId="10" xfId="1" applyBorder="1"/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wrapText="1"/>
    </xf>
    <xf numFmtId="164" fontId="15" fillId="0" borderId="5" xfId="1" applyBorder="1"/>
    <xf numFmtId="164" fontId="15" fillId="0" borderId="11" xfId="1" applyBorder="1"/>
    <xf numFmtId="0" fontId="0" fillId="0" borderId="0" xfId="0" applyAlignment="1"/>
    <xf numFmtId="0" fontId="12" fillId="0" borderId="0" xfId="0" applyFont="1" applyAlignment="1">
      <alignment wrapText="1"/>
    </xf>
    <xf numFmtId="0" fontId="13" fillId="0" borderId="3" xfId="0" applyFont="1" applyBorder="1"/>
    <xf numFmtId="0" fontId="13" fillId="0" borderId="5" xfId="0" applyFont="1" applyBorder="1"/>
    <xf numFmtId="0" fontId="3" fillId="0" borderId="6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protection locked="0"/>
    </xf>
    <xf numFmtId="0" fontId="3" fillId="0" borderId="19" xfId="0" applyFont="1" applyBorder="1" applyAlignment="1" applyProtection="1">
      <protection locked="0"/>
    </xf>
    <xf numFmtId="0" fontId="3" fillId="0" borderId="18" xfId="0" applyFont="1" applyBorder="1" applyAlignment="1" applyProtection="1">
      <alignment horizontal="right" wrapText="1"/>
      <protection locked="0"/>
    </xf>
    <xf numFmtId="0" fontId="3" fillId="0" borderId="20" xfId="0" applyFont="1" applyBorder="1" applyAlignment="1" applyProtection="1">
      <alignment wrapText="1"/>
      <protection locked="0"/>
    </xf>
    <xf numFmtId="0" fontId="2" fillId="0" borderId="0" xfId="0" applyFont="1"/>
    <xf numFmtId="164" fontId="8" fillId="0" borderId="21" xfId="1" applyFont="1" applyBorder="1" applyAlignment="1">
      <alignment horizontal="center"/>
    </xf>
    <xf numFmtId="164" fontId="1" fillId="0" borderId="22" xfId="1" applyFont="1" applyBorder="1" applyAlignment="1"/>
    <xf numFmtId="0" fontId="14" fillId="0" borderId="3" xfId="3" applyFont="1" applyBorder="1" applyProtection="1">
      <protection locked="0"/>
    </xf>
    <xf numFmtId="0" fontId="3" fillId="0" borderId="21" xfId="0" applyFont="1" applyBorder="1" applyAlignment="1" applyProtection="1">
      <alignment horizontal="center"/>
      <protection locked="0"/>
    </xf>
    <xf numFmtId="167" fontId="1" fillId="0" borderId="14" xfId="0" applyNumberFormat="1" applyFont="1" applyBorder="1" applyProtection="1">
      <protection locked="0"/>
    </xf>
    <xf numFmtId="167" fontId="3" fillId="0" borderId="15" xfId="0" applyNumberFormat="1" applyFont="1" applyBorder="1" applyAlignment="1" applyProtection="1">
      <alignment horizontal="center"/>
      <protection locked="0"/>
    </xf>
    <xf numFmtId="167" fontId="1" fillId="0" borderId="1" xfId="0" applyNumberFormat="1" applyFont="1" applyBorder="1" applyProtection="1">
      <protection locked="0"/>
    </xf>
    <xf numFmtId="167" fontId="1" fillId="0" borderId="3" xfId="0" applyNumberFormat="1" applyFont="1" applyBorder="1" applyProtection="1">
      <protection locked="0"/>
    </xf>
    <xf numFmtId="167" fontId="1" fillId="0" borderId="5" xfId="0" applyNumberFormat="1" applyFont="1" applyBorder="1" applyProtection="1">
      <protection locked="0"/>
    </xf>
    <xf numFmtId="167" fontId="1" fillId="0" borderId="0" xfId="0" applyNumberFormat="1" applyFont="1" applyProtection="1">
      <protection locked="0"/>
    </xf>
    <xf numFmtId="0" fontId="3" fillId="0" borderId="0" xfId="0" applyNumberFormat="1" applyFont="1" applyBorder="1" applyAlignment="1" applyProtection="1">
      <alignment horizontal="center" wrapText="1"/>
      <protection locked="0"/>
    </xf>
    <xf numFmtId="165" fontId="3" fillId="0" borderId="0" xfId="0" applyNumberFormat="1" applyFont="1" applyBorder="1" applyAlignment="1" applyProtection="1">
      <alignment horizontal="center" wrapText="1"/>
      <protection locked="0"/>
    </xf>
    <xf numFmtId="167" fontId="1" fillId="0" borderId="0" xfId="0" applyNumberFormat="1" applyFont="1" applyBorder="1" applyProtection="1">
      <protection locked="0"/>
    </xf>
    <xf numFmtId="167" fontId="3" fillId="0" borderId="0" xfId="0" applyNumberFormat="1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wrapText="1"/>
      <protection locked="0"/>
    </xf>
    <xf numFmtId="0" fontId="3" fillId="3" borderId="2" xfId="0" applyFont="1" applyFill="1" applyBorder="1" applyProtection="1">
      <protection locked="0"/>
    </xf>
    <xf numFmtId="166" fontId="3" fillId="0" borderId="21" xfId="1" applyNumberFormat="1" applyFont="1" applyBorder="1" applyAlignment="1" applyProtection="1">
      <alignment horizontal="center" wrapText="1"/>
      <protection locked="0"/>
    </xf>
    <xf numFmtId="166" fontId="3" fillId="0" borderId="16" xfId="1" applyNumberFormat="1" applyFont="1" applyBorder="1" applyAlignment="1" applyProtection="1">
      <alignment horizontal="center" wrapText="1"/>
      <protection locked="0"/>
    </xf>
    <xf numFmtId="164" fontId="15" fillId="0" borderId="3" xfId="1" applyBorder="1" applyProtection="1">
      <protection locked="0"/>
    </xf>
    <xf numFmtId="164" fontId="15" fillId="0" borderId="1" xfId="1" applyBorder="1" applyProtection="1">
      <protection locked="0"/>
    </xf>
    <xf numFmtId="164" fontId="15" fillId="0" borderId="5" xfId="1" applyBorder="1" applyProtection="1">
      <protection locked="0"/>
    </xf>
    <xf numFmtId="0" fontId="3" fillId="4" borderId="14" xfId="0" applyFont="1" applyFill="1" applyBorder="1" applyAlignment="1" applyProtection="1">
      <alignment horizontal="center" wrapText="1"/>
      <protection locked="0"/>
    </xf>
    <xf numFmtId="167" fontId="3" fillId="4" borderId="14" xfId="0" applyNumberFormat="1" applyFont="1" applyFill="1" applyBorder="1" applyAlignment="1" applyProtection="1">
      <alignment horizontal="center"/>
      <protection locked="0"/>
    </xf>
    <xf numFmtId="0" fontId="1" fillId="4" borderId="0" xfId="0" applyFont="1" applyFill="1" applyBorder="1" applyProtection="1">
      <protection locked="0"/>
    </xf>
    <xf numFmtId="167" fontId="1" fillId="4" borderId="0" xfId="0" applyNumberFormat="1" applyFont="1" applyFill="1" applyBorder="1" applyProtection="1">
      <protection locked="0"/>
    </xf>
    <xf numFmtId="0" fontId="1" fillId="4" borderId="26" xfId="0" applyFont="1" applyFill="1" applyBorder="1" applyProtection="1">
      <protection locked="0"/>
    </xf>
    <xf numFmtId="167" fontId="1" fillId="4" borderId="26" xfId="0" applyNumberFormat="1" applyFont="1" applyFill="1" applyBorder="1" applyProtection="1">
      <protection locked="0"/>
    </xf>
    <xf numFmtId="0" fontId="1" fillId="4" borderId="25" xfId="0" applyFont="1" applyFill="1" applyBorder="1" applyProtection="1">
      <protection locked="0"/>
    </xf>
    <xf numFmtId="166" fontId="3" fillId="0" borderId="17" xfId="1" applyNumberFormat="1" applyFont="1" applyBorder="1" applyAlignment="1" applyProtection="1">
      <alignment horizontal="center" wrapText="1"/>
      <protection locked="0"/>
    </xf>
    <xf numFmtId="164" fontId="8" fillId="0" borderId="17" xfId="1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164" fontId="9" fillId="0" borderId="3" xfId="1" applyFont="1" applyBorder="1" applyAlignment="1">
      <alignment horizontal="left" wrapText="1"/>
    </xf>
    <xf numFmtId="164" fontId="9" fillId="0" borderId="1" xfId="1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0" fillId="0" borderId="10" xfId="0" applyBorder="1" applyAlignment="1">
      <alignment wrapText="1"/>
    </xf>
    <xf numFmtId="164" fontId="9" fillId="0" borderId="5" xfId="1" applyFont="1" applyBorder="1" applyAlignment="1">
      <alignment horizontal="left" wrapText="1"/>
    </xf>
    <xf numFmtId="0" fontId="0" fillId="0" borderId="11" xfId="0" applyBorder="1" applyAlignment="1">
      <alignment wrapText="1"/>
    </xf>
    <xf numFmtId="0" fontId="1" fillId="0" borderId="0" xfId="0" applyFont="1" applyFill="1" applyBorder="1" applyProtection="1">
      <protection locked="0"/>
    </xf>
    <xf numFmtId="167" fontId="1" fillId="0" borderId="0" xfId="0" applyNumberFormat="1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3" fillId="0" borderId="23" xfId="0" applyFont="1" applyBorder="1" applyAlignment="1" applyProtection="1">
      <alignment horizontal="center" wrapText="1"/>
      <protection locked="0"/>
    </xf>
    <xf numFmtId="167" fontId="3" fillId="0" borderId="6" xfId="0" applyNumberFormat="1" applyFont="1" applyBorder="1" applyAlignment="1" applyProtection="1">
      <alignment horizontal="right"/>
      <protection locked="0"/>
    </xf>
    <xf numFmtId="0" fontId="3" fillId="0" borderId="27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vertical="distributed" wrapText="1"/>
      <protection locked="0"/>
    </xf>
    <xf numFmtId="166" fontId="3" fillId="0" borderId="3" xfId="1" applyNumberFormat="1" applyFont="1" applyBorder="1" applyAlignment="1" applyProtection="1">
      <alignment horizontal="center" wrapText="1"/>
      <protection locked="0"/>
    </xf>
    <xf numFmtId="166" fontId="3" fillId="0" borderId="1" xfId="1" applyNumberFormat="1" applyFont="1" applyBorder="1" applyAlignment="1" applyProtection="1">
      <alignment horizontal="center" wrapText="1"/>
      <protection locked="0"/>
    </xf>
    <xf numFmtId="0" fontId="1" fillId="0" borderId="0" xfId="0" applyFont="1" applyBorder="1" applyProtection="1">
      <protection locked="0"/>
    </xf>
    <xf numFmtId="167" fontId="3" fillId="0" borderId="17" xfId="0" applyNumberFormat="1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166" fontId="3" fillId="0" borderId="5" xfId="1" applyNumberFormat="1" applyFont="1" applyBorder="1" applyAlignment="1" applyProtection="1">
      <alignment horizontal="center" wrapText="1"/>
      <protection locked="0"/>
    </xf>
    <xf numFmtId="166" fontId="1" fillId="0" borderId="16" xfId="1" applyNumberFormat="1" applyFont="1" applyBorder="1" applyAlignment="1" applyProtection="1">
      <alignment horizontal="center" wrapText="1"/>
      <protection locked="0"/>
    </xf>
    <xf numFmtId="166" fontId="1" fillId="0" borderId="10" xfId="1" applyNumberFormat="1" applyFont="1" applyBorder="1" applyAlignment="1" applyProtection="1">
      <alignment horizontal="center" wrapText="1"/>
      <protection locked="0"/>
    </xf>
    <xf numFmtId="166" fontId="1" fillId="0" borderId="11" xfId="1" applyNumberFormat="1" applyFont="1" applyBorder="1" applyAlignment="1" applyProtection="1">
      <alignment horizontal="center" wrapText="1"/>
      <protection locked="0"/>
    </xf>
    <xf numFmtId="0" fontId="3" fillId="0" borderId="13" xfId="0" applyFont="1" applyBorder="1" applyAlignment="1" applyProtection="1">
      <alignment horizontal="center" wrapText="1"/>
      <protection locked="0"/>
    </xf>
    <xf numFmtId="165" fontId="3" fillId="0" borderId="24" xfId="0" applyNumberFormat="1" applyFont="1" applyBorder="1" applyAlignment="1" applyProtection="1">
      <alignment horizontal="center" wrapText="1"/>
      <protection locked="0"/>
    </xf>
    <xf numFmtId="166" fontId="1" fillId="4" borderId="0" xfId="1" applyNumberFormat="1" applyFont="1" applyFill="1" applyBorder="1" applyAlignment="1" applyProtection="1">
      <protection locked="0"/>
    </xf>
    <xf numFmtId="0" fontId="3" fillId="3" borderId="28" xfId="0" applyFont="1" applyFill="1" applyBorder="1" applyProtection="1">
      <protection locked="0"/>
    </xf>
    <xf numFmtId="0" fontId="3" fillId="4" borderId="0" xfId="0" applyFont="1" applyFill="1" applyBorder="1" applyAlignment="1" applyProtection="1">
      <alignment horizontal="center" wrapText="1"/>
      <protection locked="0"/>
    </xf>
    <xf numFmtId="167" fontId="3" fillId="4" borderId="0" xfId="0" applyNumberFormat="1" applyFont="1" applyFill="1" applyBorder="1" applyAlignment="1" applyProtection="1">
      <alignment horizontal="center"/>
      <protection locked="0"/>
    </xf>
    <xf numFmtId="0" fontId="3" fillId="4" borderId="26" xfId="0" applyFont="1" applyFill="1" applyBorder="1" applyAlignment="1" applyProtection="1">
      <alignment horizontal="center" wrapText="1"/>
      <protection locked="0"/>
    </xf>
    <xf numFmtId="167" fontId="3" fillId="4" borderId="26" xfId="0" applyNumberFormat="1" applyFont="1" applyFill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/>
      <protection locked="0"/>
    </xf>
    <xf numFmtId="0" fontId="3" fillId="0" borderId="30" xfId="0" applyFont="1" applyBorder="1" applyAlignment="1" applyProtection="1">
      <alignment horizontal="center"/>
      <protection locked="0"/>
    </xf>
    <xf numFmtId="0" fontId="3" fillId="0" borderId="30" xfId="0" applyFont="1" applyBorder="1" applyAlignment="1" applyProtection="1">
      <alignment horizontal="center" wrapText="1"/>
      <protection locked="0"/>
    </xf>
    <xf numFmtId="0" fontId="1" fillId="0" borderId="30" xfId="0" applyFont="1" applyBorder="1" applyAlignment="1" applyProtection="1">
      <alignment horizontal="center"/>
      <protection locked="0"/>
    </xf>
    <xf numFmtId="167" fontId="3" fillId="0" borderId="30" xfId="0" applyNumberFormat="1" applyFont="1" applyBorder="1" applyAlignment="1" applyProtection="1">
      <alignment horizontal="center"/>
      <protection locked="0"/>
    </xf>
    <xf numFmtId="165" fontId="3" fillId="0" borderId="30" xfId="0" applyNumberFormat="1" applyFont="1" applyBorder="1" applyAlignment="1" applyProtection="1">
      <alignment horizontal="center" wrapText="1"/>
      <protection locked="0"/>
    </xf>
    <xf numFmtId="166" fontId="3" fillId="0" borderId="30" xfId="1" applyNumberFormat="1" applyFont="1" applyBorder="1" applyAlignment="1" applyProtection="1">
      <alignment horizontal="center" wrapText="1"/>
      <protection locked="0"/>
    </xf>
    <xf numFmtId="166" fontId="3" fillId="0" borderId="31" xfId="1" applyNumberFormat="1" applyFont="1" applyBorder="1" applyAlignment="1" applyProtection="1">
      <alignment horizontal="center" wrapText="1"/>
      <protection locked="0"/>
    </xf>
    <xf numFmtId="0" fontId="18" fillId="5" borderId="7" xfId="0" applyFont="1" applyFill="1" applyBorder="1" applyProtection="1">
      <protection locked="0"/>
    </xf>
    <xf numFmtId="0" fontId="18" fillId="5" borderId="8" xfId="0" applyFont="1" applyFill="1" applyBorder="1" applyProtection="1">
      <protection locked="0"/>
    </xf>
    <xf numFmtId="0" fontId="18" fillId="5" borderId="8" xfId="0" applyFont="1" applyFill="1" applyBorder="1" applyAlignment="1" applyProtection="1">
      <alignment horizontal="center"/>
      <protection locked="0"/>
    </xf>
    <xf numFmtId="0" fontId="18" fillId="5" borderId="8" xfId="0" applyFont="1" applyFill="1" applyBorder="1" applyAlignment="1" applyProtection="1">
      <alignment wrapText="1"/>
      <protection locked="0"/>
    </xf>
    <xf numFmtId="0" fontId="18" fillId="5" borderId="8" xfId="0" applyFont="1" applyFill="1" applyBorder="1" applyAlignment="1" applyProtection="1">
      <alignment vertical="distributed" wrapText="1"/>
      <protection locked="0"/>
    </xf>
    <xf numFmtId="0" fontId="19" fillId="5" borderId="8" xfId="3" applyFont="1" applyFill="1" applyBorder="1" applyAlignment="1" applyProtection="1">
      <protection locked="0"/>
    </xf>
    <xf numFmtId="167" fontId="18" fillId="5" borderId="8" xfId="0" applyNumberFormat="1" applyFont="1" applyFill="1" applyBorder="1" applyProtection="1">
      <protection locked="0"/>
    </xf>
    <xf numFmtId="166" fontId="21" fillId="5" borderId="8" xfId="1" applyNumberFormat="1" applyFont="1" applyFill="1" applyBorder="1" applyProtection="1"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23" fillId="5" borderId="9" xfId="0" applyFont="1" applyFill="1" applyBorder="1" applyAlignment="1" applyProtection="1">
      <alignment horizontal="center"/>
      <protection locked="0"/>
    </xf>
    <xf numFmtId="0" fontId="25" fillId="0" borderId="2" xfId="0" applyFont="1" applyBorder="1" applyProtection="1">
      <protection locked="0"/>
    </xf>
    <xf numFmtId="0" fontId="26" fillId="0" borderId="3" xfId="0" applyFont="1" applyBorder="1" applyProtection="1">
      <protection locked="0"/>
    </xf>
    <xf numFmtId="0" fontId="26" fillId="0" borderId="3" xfId="0" applyFont="1" applyBorder="1" applyAlignment="1" applyProtection="1">
      <alignment horizontal="center"/>
      <protection locked="0"/>
    </xf>
    <xf numFmtId="0" fontId="26" fillId="0" borderId="3" xfId="0" applyFont="1" applyBorder="1" applyAlignment="1" applyProtection="1">
      <alignment vertical="distributed" wrapText="1"/>
      <protection locked="0"/>
    </xf>
    <xf numFmtId="0" fontId="27" fillId="0" borderId="3" xfId="0" applyFont="1" applyBorder="1" applyProtection="1">
      <protection locked="0"/>
    </xf>
    <xf numFmtId="0" fontId="26" fillId="0" borderId="3" xfId="0" applyFont="1" applyBorder="1" applyAlignment="1" applyProtection="1">
      <alignment wrapText="1"/>
      <protection locked="0"/>
    </xf>
    <xf numFmtId="0" fontId="28" fillId="0" borderId="3" xfId="3" applyFont="1" applyBorder="1" applyAlignment="1" applyProtection="1">
      <protection locked="0"/>
    </xf>
    <xf numFmtId="167" fontId="26" fillId="0" borderId="3" xfId="0" applyNumberFormat="1" applyFont="1" applyBorder="1" applyProtection="1">
      <protection locked="0"/>
    </xf>
    <xf numFmtId="0" fontId="26" fillId="2" borderId="3" xfId="0" applyFont="1" applyFill="1" applyBorder="1" applyProtection="1">
      <protection locked="0"/>
    </xf>
    <xf numFmtId="166" fontId="29" fillId="2" borderId="3" xfId="1" applyNumberFormat="1" applyFont="1" applyFill="1" applyBorder="1" applyProtection="1">
      <protection locked="0"/>
    </xf>
  </cellXfs>
  <cellStyles count="4">
    <cellStyle name="Comma" xfId="1" builtinId="3"/>
    <cellStyle name="Explanatory Text" xfId="2" builtinId="53" customBuiltin="1"/>
    <cellStyle name="Hyperlink" xfId="3" builtinId="8"/>
    <cellStyle name="Normal" xfId="0" builtinId="0"/>
  </cellStyles>
  <dxfs count="14">
    <dxf>
      <fill>
        <patternFill>
          <bgColor rgb="FFFF0000"/>
        </patternFill>
      </fill>
    </dxf>
    <dxf>
      <font>
        <b val="0"/>
        <i/>
        <condense val="0"/>
        <extend val="0"/>
        <color indexed="29"/>
      </font>
    </dxf>
    <dxf>
      <font>
        <strike/>
        <color theme="0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 val="0"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b val="0"/>
        <i val="0"/>
      </font>
      <fill>
        <patternFill>
          <bgColor rgb="FFFFFF00"/>
        </patternFill>
      </fill>
    </dxf>
    <dxf>
      <font>
        <b val="0"/>
        <i val="0"/>
      </font>
      <fill>
        <patternFill>
          <bgColor rgb="FFFFFF00"/>
        </patternFill>
      </fill>
    </dxf>
    <dxf>
      <font>
        <b val="0"/>
        <i/>
        <strike val="0"/>
        <condense val="0"/>
        <extend val="0"/>
        <color indexed="11"/>
      </font>
    </dxf>
    <dxf>
      <font>
        <b val="0"/>
        <i/>
        <condense val="0"/>
        <extend val="0"/>
        <color indexed="29"/>
      </font>
    </dxf>
    <dxf>
      <font>
        <strike/>
        <color theme="0"/>
      </font>
      <fill>
        <patternFill>
          <bgColor theme="0" tint="-0.349986266670735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FF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EE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3</xdr:row>
      <xdr:rowOff>0</xdr:rowOff>
    </xdr:from>
    <xdr:to>
      <xdr:col>19</xdr:col>
      <xdr:colOff>352425</xdr:colOff>
      <xdr:row>13</xdr:row>
      <xdr:rowOff>95250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0" y="381000"/>
          <a:ext cx="6448425" cy="2000250"/>
        </a:xfrm>
        <a:prstGeom prst="rect">
          <a:avLst/>
        </a:prstGeom>
        <a:noFill/>
      </xdr:spPr>
    </xdr:pic>
    <xdr:clientData/>
  </xdr:twoCellAnchor>
  <xdr:twoCellAnchor>
    <xdr:from>
      <xdr:col>9</xdr:col>
      <xdr:colOff>9525</xdr:colOff>
      <xdr:row>3</xdr:row>
      <xdr:rowOff>9525</xdr:rowOff>
    </xdr:from>
    <xdr:to>
      <xdr:col>14</xdr:col>
      <xdr:colOff>257175</xdr:colOff>
      <xdr:row>12</xdr:row>
      <xdr:rowOff>123825</xdr:rowOff>
    </xdr:to>
    <xdr:sp macro="" textlink="">
      <xdr:nvSpPr>
        <xdr:cNvPr id="1031" name="Rectangle 7"/>
        <xdr:cNvSpPr>
          <a:spLocks noChangeArrowheads="1"/>
        </xdr:cNvSpPr>
      </xdr:nvSpPr>
      <xdr:spPr bwMode="auto">
        <a:xfrm>
          <a:off x="9915525" y="390525"/>
          <a:ext cx="3295650" cy="1828800"/>
        </a:xfrm>
        <a:prstGeom prst="rect">
          <a:avLst/>
        </a:prstGeom>
        <a:noFill/>
        <a:ln w="285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18</xdr:row>
      <xdr:rowOff>0</xdr:rowOff>
    </xdr:from>
    <xdr:to>
      <xdr:col>14</xdr:col>
      <xdr:colOff>257175</xdr:colOff>
      <xdr:row>25</xdr:row>
      <xdr:rowOff>9525</xdr:rowOff>
    </xdr:to>
    <xdr:sp macro="" textlink="">
      <xdr:nvSpPr>
        <xdr:cNvPr id="1032" name="Rectangle 8"/>
        <xdr:cNvSpPr>
          <a:spLocks noChangeArrowheads="1"/>
        </xdr:cNvSpPr>
      </xdr:nvSpPr>
      <xdr:spPr bwMode="auto">
        <a:xfrm>
          <a:off x="9906000" y="3238500"/>
          <a:ext cx="3305175" cy="1724025"/>
        </a:xfrm>
        <a:prstGeom prst="rect">
          <a:avLst/>
        </a:prstGeom>
        <a:solidFill>
          <a:srgbClr val="FFFFFF"/>
        </a:solidFill>
        <a:ln w="285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18</xdr:row>
      <xdr:rowOff>19050</xdr:rowOff>
    </xdr:from>
    <xdr:to>
      <xdr:col>14</xdr:col>
      <xdr:colOff>228600</xdr:colOff>
      <xdr:row>25</xdr:row>
      <xdr:rowOff>9525</xdr:rowOff>
    </xdr:to>
    <xdr:sp macro="" textlink="">
      <xdr:nvSpPr>
        <xdr:cNvPr id="1033" name="Text Box 9"/>
        <xdr:cNvSpPr txBox="1">
          <a:spLocks noChangeArrowheads="1"/>
        </xdr:cNvSpPr>
      </xdr:nvSpPr>
      <xdr:spPr bwMode="auto">
        <a:xfrm>
          <a:off x="9925050" y="3257550"/>
          <a:ext cx="3257550" cy="1704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n-US" sz="1100" b="0" i="0" strike="noStrike">
              <a:solidFill>
                <a:srgbClr val="000000"/>
              </a:solidFill>
              <a:latin typeface="Calibri"/>
            </a:rPr>
            <a:t>        </a:t>
          </a:r>
        </a:p>
        <a:p>
          <a:pPr algn="l" rtl="1">
            <a:defRPr sz="1000"/>
          </a:pPr>
          <a:r>
            <a:rPr lang="en-US" sz="1100" b="0" i="0" strike="noStrike">
              <a:solidFill>
                <a:srgbClr val="000000"/>
              </a:solidFill>
              <a:latin typeface="Calibri"/>
            </a:rPr>
            <a:t>      </a:t>
          </a:r>
          <a:r>
            <a:rPr lang="en-US" sz="1100" b="0" i="0" strike="noStrike">
              <a:solidFill>
                <a:srgbClr val="333333"/>
              </a:solidFill>
              <a:latin typeface="Times New Roman"/>
              <a:cs typeface="Times New Roman"/>
            </a:rPr>
            <a:t> </a:t>
          </a:r>
          <a:r>
            <a:rPr lang="en-US" sz="1600" b="1" i="0" strike="noStrike">
              <a:solidFill>
                <a:srgbClr val="333333"/>
              </a:solidFill>
              <a:latin typeface="Times New Roman"/>
              <a:cs typeface="Times New Roman"/>
            </a:rPr>
            <a:t> First Name  Last Name</a:t>
          </a:r>
          <a:endParaRPr lang="en-US" sz="1400" b="0" i="0" strike="noStrike">
            <a:solidFill>
              <a:srgbClr val="333333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en-US" sz="1400" b="0" i="0" strike="noStrike">
              <a:solidFill>
                <a:srgbClr val="333333"/>
              </a:solidFill>
              <a:latin typeface="Times New Roman"/>
              <a:cs typeface="Times New Roman"/>
            </a:rPr>
            <a:t>    </a:t>
          </a:r>
          <a:r>
            <a:rPr lang="en-US" sz="1400" b="1" i="0" strike="noStrike">
              <a:solidFill>
                <a:srgbClr val="333333"/>
              </a:solidFill>
              <a:latin typeface="Times New Roman"/>
              <a:cs typeface="Times New Roman"/>
            </a:rPr>
            <a:t>  Address</a:t>
          </a:r>
        </a:p>
        <a:p>
          <a:pPr algn="l" rtl="1">
            <a:defRPr sz="1000"/>
          </a:pPr>
          <a:r>
            <a:rPr lang="en-US" sz="1400" b="1" i="0" strike="noStrike">
              <a:solidFill>
                <a:srgbClr val="333333"/>
              </a:solidFill>
              <a:latin typeface="Times New Roman"/>
              <a:cs typeface="Times New Roman"/>
            </a:rPr>
            <a:t>      </a:t>
          </a:r>
          <a:r>
            <a:rPr lang="en-US" sz="1400" b="1" i="0" strike="noStrike">
              <a:solidFill>
                <a:srgbClr val="3366FF"/>
              </a:solidFill>
              <a:latin typeface="Times New Roman"/>
              <a:cs typeface="Times New Roman"/>
            </a:rPr>
            <a:t>Email</a:t>
          </a:r>
          <a:endParaRPr lang="en-US" sz="1400" b="1" i="0" strike="noStrike">
            <a:solidFill>
              <a:srgbClr val="333333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en-US" sz="1400" b="1" i="0" strike="noStrike">
              <a:solidFill>
                <a:srgbClr val="333333"/>
              </a:solidFill>
              <a:latin typeface="Times New Roman"/>
              <a:cs typeface="Times New Roman"/>
            </a:rPr>
            <a:t>      Cell Phone</a:t>
          </a:r>
        </a:p>
        <a:p>
          <a:pPr algn="l" rtl="1">
            <a:defRPr sz="1000"/>
          </a:pPr>
          <a:r>
            <a:rPr lang="en-US" sz="1400" b="1" i="0" strike="noStrike">
              <a:solidFill>
                <a:srgbClr val="333333"/>
              </a:solidFill>
              <a:latin typeface="Times New Roman"/>
              <a:cs typeface="Times New Roman"/>
            </a:rPr>
            <a:t>      Home Phone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fredfink2@yahoo.com" TargetMode="External"/><Relationship Id="rId18" Type="http://schemas.openxmlformats.org/officeDocument/2006/relationships/hyperlink" Target="mailto:J@jjohnson.net" TargetMode="External"/><Relationship Id="rId26" Type="http://schemas.openxmlformats.org/officeDocument/2006/relationships/hyperlink" Target="mailto:jambaviking@gmail.com" TargetMode="External"/><Relationship Id="rId39" Type="http://schemas.openxmlformats.org/officeDocument/2006/relationships/hyperlink" Target="mailto:kcalan@charter.net" TargetMode="External"/><Relationship Id="rId21" Type="http://schemas.openxmlformats.org/officeDocument/2006/relationships/hyperlink" Target="mailto:rmarkwith28@yahoo.com" TargetMode="External"/><Relationship Id="rId34" Type="http://schemas.openxmlformats.org/officeDocument/2006/relationships/hyperlink" Target="mailto:srobythesea@aol.com" TargetMode="External"/><Relationship Id="rId42" Type="http://schemas.openxmlformats.org/officeDocument/2006/relationships/hyperlink" Target="mailto:lylet@computer-techs.us" TargetMode="External"/><Relationship Id="rId47" Type="http://schemas.openxmlformats.org/officeDocument/2006/relationships/hyperlink" Target="mailto:drjziomek@gmail.com" TargetMode="External"/><Relationship Id="rId50" Type="http://schemas.openxmlformats.org/officeDocument/2006/relationships/hyperlink" Target="mailto:jjhoover@icloud.com" TargetMode="External"/><Relationship Id="rId55" Type="http://schemas.openxmlformats.org/officeDocument/2006/relationships/hyperlink" Target="mailto:rfiser66@charter.net" TargetMode="External"/><Relationship Id="rId7" Type="http://schemas.openxmlformats.org/officeDocument/2006/relationships/hyperlink" Target="mailto:cohlp@stifel.com" TargetMode="External"/><Relationship Id="rId12" Type="http://schemas.openxmlformats.org/officeDocument/2006/relationships/hyperlink" Target="mailto:tfibich@yahoo.com" TargetMode="External"/><Relationship Id="rId17" Type="http://schemas.openxmlformats.org/officeDocument/2006/relationships/hyperlink" Target="mailto:tom.holbrook@lpl.com" TargetMode="External"/><Relationship Id="rId25" Type="http://schemas.openxmlformats.org/officeDocument/2006/relationships/hyperlink" Target="mailto:adamjmurphy20@gmail.com" TargetMode="External"/><Relationship Id="rId33" Type="http://schemas.openxmlformats.org/officeDocument/2006/relationships/hyperlink" Target="mailto:ronritter@sbcglobal.net" TargetMode="External"/><Relationship Id="rId38" Type="http://schemas.openxmlformats.org/officeDocument/2006/relationships/hyperlink" Target="mailto:gsteph8909@aol.com" TargetMode="External"/><Relationship Id="rId46" Type="http://schemas.openxmlformats.org/officeDocument/2006/relationships/hyperlink" Target="mailto:eyorba@me.com" TargetMode="External"/><Relationship Id="rId2" Type="http://schemas.openxmlformats.org/officeDocument/2006/relationships/hyperlink" Target="mailto:dennis@allanrealestate.com" TargetMode="External"/><Relationship Id="rId16" Type="http://schemas.openxmlformats.org/officeDocument/2006/relationships/hyperlink" Target="mailto:craighendricks@gmail.com" TargetMode="External"/><Relationship Id="rId20" Type="http://schemas.openxmlformats.org/officeDocument/2006/relationships/hyperlink" Target="mailto:marsuelond@gmail.com" TargetMode="External"/><Relationship Id="rId29" Type="http://schemas.openxmlformats.org/officeDocument/2006/relationships/hyperlink" Target="mailto:pollackstp@gmail.com" TargetMode="External"/><Relationship Id="rId41" Type="http://schemas.openxmlformats.org/officeDocument/2006/relationships/hyperlink" Target="mailto:jatwgt@att.net" TargetMode="External"/><Relationship Id="rId54" Type="http://schemas.openxmlformats.org/officeDocument/2006/relationships/hyperlink" Target="mailto:rkstump50@gmail.com" TargetMode="External"/><Relationship Id="rId1" Type="http://schemas.openxmlformats.org/officeDocument/2006/relationships/hyperlink" Target="mailto:katchoman@yahoo.com" TargetMode="External"/><Relationship Id="rId6" Type="http://schemas.openxmlformats.org/officeDocument/2006/relationships/hyperlink" Target="mailto:allanbuck@aol.com" TargetMode="External"/><Relationship Id="rId11" Type="http://schemas.openxmlformats.org/officeDocument/2006/relationships/hyperlink" Target="mailto:dixondave@msn.com" TargetMode="External"/><Relationship Id="rId24" Type="http://schemas.openxmlformats.org/officeDocument/2006/relationships/hyperlink" Target="mailto:michael.morrison@usbank.com" TargetMode="External"/><Relationship Id="rId32" Type="http://schemas.openxmlformats.org/officeDocument/2006/relationships/hyperlink" Target="mailto:wlr@meritprofiles.com" TargetMode="External"/><Relationship Id="rId37" Type="http://schemas.openxmlformats.org/officeDocument/2006/relationships/hyperlink" Target="mailto:jrsmithsloco1@gmail.com" TargetMode="External"/><Relationship Id="rId40" Type="http://schemas.openxmlformats.org/officeDocument/2006/relationships/hyperlink" Target="mailto:tim.storton1@gmail.com" TargetMode="External"/><Relationship Id="rId45" Type="http://schemas.openxmlformats.org/officeDocument/2006/relationships/hyperlink" Target="mailto:bobnjube67@gmail.com" TargetMode="External"/><Relationship Id="rId53" Type="http://schemas.openxmlformats.org/officeDocument/2006/relationships/hyperlink" Target="mailto:billgerrish@hotmail.com" TargetMode="External"/><Relationship Id="rId5" Type="http://schemas.openxmlformats.org/officeDocument/2006/relationships/hyperlink" Target="mailto:blecha@charter.net" TargetMode="External"/><Relationship Id="rId15" Type="http://schemas.openxmlformats.org/officeDocument/2006/relationships/hyperlink" Target="mailto:john.hansen@charter.net" TargetMode="External"/><Relationship Id="rId23" Type="http://schemas.openxmlformats.org/officeDocument/2006/relationships/hyperlink" Target="mailto:minerml@gmail.com" TargetMode="External"/><Relationship Id="rId28" Type="http://schemas.openxmlformats.org/officeDocument/2006/relationships/hyperlink" Target="http://5citiesmensclub.org/wp-content/uploads/2017/04/StevePollack.pdf" TargetMode="External"/><Relationship Id="rId36" Type="http://schemas.openxmlformats.org/officeDocument/2006/relationships/hyperlink" Target="mailto:sureloan@aol.com" TargetMode="External"/><Relationship Id="rId49" Type="http://schemas.openxmlformats.org/officeDocument/2006/relationships/hyperlink" Target="mailto:greg@gregschlitz.com" TargetMode="External"/><Relationship Id="rId57" Type="http://schemas.openxmlformats.org/officeDocument/2006/relationships/printerSettings" Target="../printerSettings/printerSettings1.bin"/><Relationship Id="rId10" Type="http://schemas.openxmlformats.org/officeDocument/2006/relationships/hyperlink" Target="mailto:hang10doc@yahoo.com" TargetMode="External"/><Relationship Id="rId19" Type="http://schemas.openxmlformats.org/officeDocument/2006/relationships/hyperlink" Target="mailto:laiblin2003@gmail.com" TargetMode="External"/><Relationship Id="rId31" Type="http://schemas.openxmlformats.org/officeDocument/2006/relationships/hyperlink" Target="mailto:rob@robrailsback.com" TargetMode="External"/><Relationship Id="rId44" Type="http://schemas.openxmlformats.org/officeDocument/2006/relationships/hyperlink" Target="mailto:jimwalker174@gmail.com" TargetMode="External"/><Relationship Id="rId52" Type="http://schemas.openxmlformats.org/officeDocument/2006/relationships/hyperlink" Target="mailto:charles.cabassi@gmail.com" TargetMode="External"/><Relationship Id="rId4" Type="http://schemas.openxmlformats.org/officeDocument/2006/relationships/hyperlink" Target="mailto:tmb@california-west.com" TargetMode="External"/><Relationship Id="rId9" Type="http://schemas.openxmlformats.org/officeDocument/2006/relationships/hyperlink" Target="mailto:dag@royalvista.com" TargetMode="External"/><Relationship Id="rId14" Type="http://schemas.openxmlformats.org/officeDocument/2006/relationships/hyperlink" Target="mailto:pgould@fix.net" TargetMode="External"/><Relationship Id="rId22" Type="http://schemas.openxmlformats.org/officeDocument/2006/relationships/hyperlink" Target="mailto:mike@minershardware.com" TargetMode="External"/><Relationship Id="rId27" Type="http://schemas.openxmlformats.org/officeDocument/2006/relationships/hyperlink" Target="mailto:scottpace348@gmail.com" TargetMode="External"/><Relationship Id="rId30" Type="http://schemas.openxmlformats.org/officeDocument/2006/relationships/hyperlink" Target="mailto:provpw@yahoo.com" TargetMode="External"/><Relationship Id="rId35" Type="http://schemas.openxmlformats.org/officeDocument/2006/relationships/hyperlink" Target="mailto:kgsage@charter.net" TargetMode="External"/><Relationship Id="rId43" Type="http://schemas.openxmlformats.org/officeDocument/2006/relationships/hyperlink" Target="mailto:mrgene@earthlink.net" TargetMode="External"/><Relationship Id="rId48" Type="http://schemas.openxmlformats.org/officeDocument/2006/relationships/hyperlink" Target="mailto:tfibich@yahoo.com" TargetMode="External"/><Relationship Id="rId56" Type="http://schemas.openxmlformats.org/officeDocument/2006/relationships/hyperlink" Target="mailto:jgarcia@pismobeach.org" TargetMode="External"/><Relationship Id="rId8" Type="http://schemas.openxmlformats.org/officeDocument/2006/relationships/hyperlink" Target="mailto:davidcrampton@ie2b.com" TargetMode="External"/><Relationship Id="rId51" Type="http://schemas.openxmlformats.org/officeDocument/2006/relationships/hyperlink" Target="mailto:noel.shutt@gmail.com" TargetMode="External"/><Relationship Id="rId3" Type="http://schemas.openxmlformats.org/officeDocument/2006/relationships/hyperlink" Target="mailto:redandblack48GMC@yahoo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7"/>
  <sheetViews>
    <sheetView tabSelected="1" workbookViewId="0">
      <pane xSplit="2" ySplit="2" topLeftCell="C21" activePane="bottomRight" state="frozen"/>
      <selection pane="topRight" activeCell="C1" sqref="C1"/>
      <selection pane="bottomLeft" activeCell="A47" sqref="A47"/>
      <selection pane="bottomRight" activeCell="X35" sqref="A35:X35"/>
    </sheetView>
  </sheetViews>
  <sheetFormatPr defaultRowHeight="15.75"/>
  <cols>
    <col min="1" max="1" width="11.140625" style="1" bestFit="1" customWidth="1"/>
    <col min="2" max="2" width="11.42578125" style="1" bestFit="1" customWidth="1"/>
    <col min="3" max="3" width="12.5703125" style="2" customWidth="1"/>
    <col min="4" max="4" width="10.42578125" style="1" bestFit="1" customWidth="1"/>
    <col min="5" max="5" width="3.28515625" style="3" customWidth="1"/>
    <col min="6" max="6" width="14.85546875" style="1" customWidth="1"/>
    <col min="7" max="7" width="30.85546875" style="4" customWidth="1"/>
    <col min="8" max="8" width="3.28515625" style="4" customWidth="1"/>
    <col min="9" max="9" width="30.7109375" style="1" customWidth="1"/>
    <col min="10" max="10" width="3.28515625" style="1" customWidth="1"/>
    <col min="11" max="12" width="14" style="1" customWidth="1"/>
    <col min="13" max="13" width="26.140625" style="1" customWidth="1"/>
    <col min="14" max="14" width="26.85546875" style="1" customWidth="1"/>
    <col min="15" max="15" width="3.28515625" style="1" customWidth="1"/>
    <col min="16" max="16" width="31.85546875" style="1" customWidth="1"/>
    <col min="17" max="17" width="3.28515625" style="1" customWidth="1"/>
    <col min="18" max="18" width="14" style="1" customWidth="1"/>
    <col min="19" max="19" width="12.7109375" style="95" bestFit="1" customWidth="1"/>
    <col min="20" max="20" width="7.7109375" style="1" bestFit="1" customWidth="1"/>
    <col min="21" max="21" width="8.85546875" style="1" bestFit="1" customWidth="1"/>
    <col min="22" max="22" width="12.7109375" style="95" bestFit="1" customWidth="1"/>
    <col min="23" max="23" width="12.7109375" style="5" bestFit="1" customWidth="1"/>
    <col min="24" max="24" width="8.85546875" style="5" bestFit="1" customWidth="1"/>
    <col min="25" max="25" width="27.7109375" style="1" customWidth="1"/>
    <col min="26" max="26" width="12.140625" style="2" bestFit="1" customWidth="1"/>
    <col min="27" max="27" width="9.85546875" style="1" bestFit="1" customWidth="1"/>
    <col min="28" max="16384" width="9.140625" style="1"/>
  </cols>
  <sheetData>
    <row r="1" spans="1:27" ht="24" thickBot="1">
      <c r="A1" s="140" t="s">
        <v>462</v>
      </c>
      <c r="B1" s="129">
        <f>COUNTIF(Z2:Z71,"Active")</f>
        <v>45</v>
      </c>
      <c r="C1" s="38"/>
      <c r="D1" s="39"/>
      <c r="E1" s="130" t="s">
        <v>6</v>
      </c>
      <c r="F1" s="59" t="s">
        <v>314</v>
      </c>
      <c r="G1" s="40" t="s">
        <v>1</v>
      </c>
      <c r="J1" s="41"/>
      <c r="K1" s="39"/>
      <c r="L1" s="39"/>
      <c r="M1" s="39"/>
      <c r="N1" s="39"/>
      <c r="O1" s="39"/>
      <c r="P1" s="42"/>
      <c r="Q1" s="42"/>
      <c r="R1" s="43"/>
      <c r="S1" s="90"/>
      <c r="T1" s="39"/>
      <c r="U1" s="39"/>
      <c r="V1" s="90"/>
      <c r="W1" s="44"/>
      <c r="AA1" s="96"/>
    </row>
    <row r="2" spans="1:27" s="2" customFormat="1" ht="33.75" thickBot="1">
      <c r="A2" s="148" t="s">
        <v>2</v>
      </c>
      <c r="B2" s="149" t="s">
        <v>3</v>
      </c>
      <c r="C2" s="150" t="s">
        <v>4</v>
      </c>
      <c r="D2" s="149" t="s">
        <v>5</v>
      </c>
      <c r="E2" s="151" t="s">
        <v>6</v>
      </c>
      <c r="F2" s="149" t="s">
        <v>7</v>
      </c>
      <c r="G2" s="150" t="s">
        <v>8</v>
      </c>
      <c r="H2" s="151" t="s">
        <v>6</v>
      </c>
      <c r="I2" s="149" t="s">
        <v>9</v>
      </c>
      <c r="J2" s="151" t="s">
        <v>6</v>
      </c>
      <c r="K2" s="149" t="s">
        <v>10</v>
      </c>
      <c r="L2" s="149" t="s">
        <v>11</v>
      </c>
      <c r="M2" s="149" t="s">
        <v>12</v>
      </c>
      <c r="N2" s="149" t="s">
        <v>333</v>
      </c>
      <c r="O2" s="151" t="s">
        <v>6</v>
      </c>
      <c r="P2" s="149" t="s">
        <v>13</v>
      </c>
      <c r="Q2" s="151" t="s">
        <v>6</v>
      </c>
      <c r="R2" s="149" t="s">
        <v>14</v>
      </c>
      <c r="S2" s="152" t="s">
        <v>15</v>
      </c>
      <c r="T2" s="150" t="s">
        <v>16</v>
      </c>
      <c r="U2" s="150" t="s">
        <v>17</v>
      </c>
      <c r="V2" s="152" t="s">
        <v>18</v>
      </c>
      <c r="W2" s="153" t="s">
        <v>19</v>
      </c>
      <c r="X2" s="154" t="s">
        <v>20</v>
      </c>
      <c r="Y2" s="154" t="s">
        <v>21</v>
      </c>
      <c r="Z2" s="155" t="s">
        <v>445</v>
      </c>
      <c r="AA2" s="96"/>
    </row>
    <row r="3" spans="1:27" ht="23.25">
      <c r="A3" s="156" t="s">
        <v>22</v>
      </c>
      <c r="B3" s="157" t="s">
        <v>23</v>
      </c>
      <c r="C3" s="158"/>
      <c r="D3" s="157" t="s">
        <v>24</v>
      </c>
      <c r="E3" s="158"/>
      <c r="F3" s="157"/>
      <c r="G3" s="159"/>
      <c r="H3" s="160"/>
      <c r="I3" s="157"/>
      <c r="J3" s="161" t="s">
        <v>448</v>
      </c>
      <c r="K3" s="157" t="s">
        <v>25</v>
      </c>
      <c r="L3" s="157"/>
      <c r="M3" s="159" t="s">
        <v>408</v>
      </c>
      <c r="N3" s="157" t="s">
        <v>331</v>
      </c>
      <c r="O3" s="158" t="s">
        <v>449</v>
      </c>
      <c r="P3" s="157" t="s">
        <v>26</v>
      </c>
      <c r="Q3" s="161"/>
      <c r="R3" s="157" t="s">
        <v>27</v>
      </c>
      <c r="S3" s="162">
        <v>18784</v>
      </c>
      <c r="T3" s="157">
        <f t="shared" ref="T3:T9" si="0">MONTH(S3)</f>
        <v>6</v>
      </c>
      <c r="U3" s="157">
        <f t="shared" ref="U3:U9" ca="1" si="1">YEAR(NOW())-YEAR(S3)</f>
        <v>69</v>
      </c>
      <c r="V3" s="162">
        <v>31038</v>
      </c>
      <c r="W3" s="163">
        <f>IF(V3="",0,MONTH(V3))</f>
        <v>12</v>
      </c>
      <c r="X3" s="163">
        <f ca="1">IF(V3="",0,YEAR(NOW())-YEAR(V3))</f>
        <v>36</v>
      </c>
      <c r="Y3" s="157"/>
      <c r="Z3" s="166" t="s">
        <v>450</v>
      </c>
      <c r="AA3" s="97"/>
    </row>
    <row r="4" spans="1:27" ht="48.75">
      <c r="A4" s="6" t="s">
        <v>28</v>
      </c>
      <c r="B4" s="63" t="s">
        <v>29</v>
      </c>
      <c r="C4" s="7"/>
      <c r="D4" s="63" t="s">
        <v>30</v>
      </c>
      <c r="E4" s="8" t="s">
        <v>6</v>
      </c>
      <c r="F4" s="63" t="s">
        <v>31</v>
      </c>
      <c r="G4" s="10" t="s">
        <v>32</v>
      </c>
      <c r="H4" s="9" t="s">
        <v>6</v>
      </c>
      <c r="I4" s="53" t="s">
        <v>33</v>
      </c>
      <c r="J4" s="63"/>
      <c r="K4" s="63" t="s">
        <v>34</v>
      </c>
      <c r="L4" s="63" t="s">
        <v>35</v>
      </c>
      <c r="M4" s="10" t="s">
        <v>332</v>
      </c>
      <c r="N4" s="63" t="s">
        <v>331</v>
      </c>
      <c r="O4" s="7"/>
      <c r="P4" s="53"/>
      <c r="Q4" s="8"/>
      <c r="R4" s="63" t="s">
        <v>36</v>
      </c>
      <c r="S4" s="93">
        <v>18105</v>
      </c>
      <c r="T4" s="47">
        <f t="shared" si="0"/>
        <v>7</v>
      </c>
      <c r="U4" s="47">
        <f t="shared" ca="1" si="1"/>
        <v>71</v>
      </c>
      <c r="V4" s="93">
        <v>29463</v>
      </c>
      <c r="W4" s="60">
        <f t="shared" ref="W4:W57" si="2">IF(V4="",0,MONTH(V4))</f>
        <v>8</v>
      </c>
      <c r="X4" s="60">
        <f t="shared" ref="X4:X57" ca="1" si="3">IF(V4="",0,YEAR(NOW())-YEAR(V4))</f>
        <v>40</v>
      </c>
      <c r="Y4" s="63"/>
      <c r="Z4" s="164" t="s">
        <v>446</v>
      </c>
    </row>
    <row r="5" spans="1:27" ht="33">
      <c r="A5" s="6" t="s">
        <v>37</v>
      </c>
      <c r="B5" s="63" t="s">
        <v>38</v>
      </c>
      <c r="C5" s="11" t="s">
        <v>423</v>
      </c>
      <c r="D5" s="63"/>
      <c r="E5" s="7"/>
      <c r="F5" s="63"/>
      <c r="G5" s="63"/>
      <c r="H5" s="9"/>
      <c r="I5" s="53"/>
      <c r="J5" s="63"/>
      <c r="K5" s="63"/>
      <c r="L5" s="63"/>
      <c r="M5" s="10" t="s">
        <v>335</v>
      </c>
      <c r="N5" s="63" t="s">
        <v>334</v>
      </c>
      <c r="O5" s="7" t="s">
        <v>6</v>
      </c>
      <c r="P5" s="53" t="s">
        <v>39</v>
      </c>
      <c r="Q5" s="8" t="s">
        <v>6</v>
      </c>
      <c r="R5" s="63" t="s">
        <v>40</v>
      </c>
      <c r="S5" s="93">
        <v>17953</v>
      </c>
      <c r="T5" s="47">
        <f t="shared" si="0"/>
        <v>2</v>
      </c>
      <c r="U5" s="47">
        <f t="shared" ca="1" si="1"/>
        <v>71</v>
      </c>
      <c r="V5" s="93"/>
      <c r="W5" s="60">
        <f t="shared" si="2"/>
        <v>0</v>
      </c>
      <c r="X5" s="60">
        <f t="shared" ca="1" si="3"/>
        <v>0</v>
      </c>
      <c r="Y5" s="63"/>
      <c r="Z5" s="164" t="s">
        <v>446</v>
      </c>
    </row>
    <row r="6" spans="1:27" ht="23.25">
      <c r="A6" s="6" t="s">
        <v>41</v>
      </c>
      <c r="B6" s="63" t="s">
        <v>42</v>
      </c>
      <c r="C6" s="7"/>
      <c r="D6" s="63" t="s">
        <v>43</v>
      </c>
      <c r="E6" s="8" t="s">
        <v>6</v>
      </c>
      <c r="F6" s="63" t="s">
        <v>44</v>
      </c>
      <c r="G6" s="63" t="s">
        <v>45</v>
      </c>
      <c r="H6" s="9"/>
      <c r="I6" s="53"/>
      <c r="J6" s="63"/>
      <c r="K6" s="63"/>
      <c r="L6" s="63"/>
      <c r="M6" s="10" t="s">
        <v>337</v>
      </c>
      <c r="N6" s="63" t="s">
        <v>336</v>
      </c>
      <c r="O6" s="7" t="s">
        <v>6</v>
      </c>
      <c r="P6" s="53" t="s">
        <v>46</v>
      </c>
      <c r="Q6" s="8"/>
      <c r="R6" s="63" t="s">
        <v>47</v>
      </c>
      <c r="S6" s="93">
        <v>17731</v>
      </c>
      <c r="T6" s="47">
        <f t="shared" si="0"/>
        <v>7</v>
      </c>
      <c r="U6" s="47">
        <f t="shared" ca="1" si="1"/>
        <v>72</v>
      </c>
      <c r="V6" s="93">
        <v>26411</v>
      </c>
      <c r="W6" s="60">
        <f t="shared" si="2"/>
        <v>4</v>
      </c>
      <c r="X6" s="60">
        <f t="shared" ca="1" si="3"/>
        <v>48</v>
      </c>
      <c r="Y6" s="63"/>
      <c r="Z6" s="164" t="s">
        <v>446</v>
      </c>
    </row>
    <row r="7" spans="1:27" ht="23.25">
      <c r="A7" s="6" t="s">
        <v>48</v>
      </c>
      <c r="B7" s="63" t="s">
        <v>49</v>
      </c>
      <c r="C7" s="7"/>
      <c r="D7" s="63" t="s">
        <v>50</v>
      </c>
      <c r="E7" s="8" t="s">
        <v>6</v>
      </c>
      <c r="F7" s="63" t="s">
        <v>51</v>
      </c>
      <c r="G7" s="63"/>
      <c r="H7" s="9"/>
      <c r="I7" s="53"/>
      <c r="J7" s="63"/>
      <c r="K7" s="63"/>
      <c r="L7" s="63"/>
      <c r="M7" s="10" t="s">
        <v>339</v>
      </c>
      <c r="N7" s="63" t="s">
        <v>338</v>
      </c>
      <c r="O7" s="7" t="s">
        <v>6</v>
      </c>
      <c r="P7" s="53" t="s">
        <v>52</v>
      </c>
      <c r="Q7" s="8"/>
      <c r="R7" s="63" t="s">
        <v>53</v>
      </c>
      <c r="S7" s="93">
        <v>16951</v>
      </c>
      <c r="T7" s="47">
        <f t="shared" si="0"/>
        <v>5</v>
      </c>
      <c r="U7" s="47">
        <f t="shared" ca="1" si="1"/>
        <v>74</v>
      </c>
      <c r="V7" s="93"/>
      <c r="W7" s="60">
        <f t="shared" si="2"/>
        <v>0</v>
      </c>
      <c r="X7" s="60">
        <f t="shared" ca="1" si="3"/>
        <v>0</v>
      </c>
      <c r="Y7" s="63"/>
      <c r="Z7" s="164" t="s">
        <v>446</v>
      </c>
    </row>
    <row r="8" spans="1:27" ht="23.25">
      <c r="A8" s="6" t="s">
        <v>54</v>
      </c>
      <c r="B8" s="63" t="s">
        <v>399</v>
      </c>
      <c r="C8" s="7"/>
      <c r="D8" s="63" t="s">
        <v>55</v>
      </c>
      <c r="E8" s="8" t="s">
        <v>6</v>
      </c>
      <c r="F8" s="63" t="s">
        <v>56</v>
      </c>
      <c r="G8" s="63" t="s">
        <v>57</v>
      </c>
      <c r="H8" s="9"/>
      <c r="I8" s="53"/>
      <c r="J8" s="63"/>
      <c r="K8" s="63" t="s">
        <v>34</v>
      </c>
      <c r="L8" s="63"/>
      <c r="M8" s="10" t="s">
        <v>341</v>
      </c>
      <c r="N8" s="63" t="s">
        <v>340</v>
      </c>
      <c r="O8" s="7" t="s">
        <v>6</v>
      </c>
      <c r="P8" s="53" t="s">
        <v>58</v>
      </c>
      <c r="Q8" s="8"/>
      <c r="R8" s="63"/>
      <c r="S8" s="93">
        <v>17418</v>
      </c>
      <c r="T8" s="47">
        <f t="shared" si="0"/>
        <v>9</v>
      </c>
      <c r="U8" s="47">
        <f t="shared" ca="1" si="1"/>
        <v>73</v>
      </c>
      <c r="V8" s="93">
        <v>27881</v>
      </c>
      <c r="W8" s="60">
        <f t="shared" si="2"/>
        <v>5</v>
      </c>
      <c r="X8" s="60">
        <f t="shared" ca="1" si="3"/>
        <v>44</v>
      </c>
      <c r="Y8" s="63"/>
      <c r="Z8" s="164" t="s">
        <v>446</v>
      </c>
    </row>
    <row r="9" spans="1:27" ht="23.25">
      <c r="A9" s="6" t="s">
        <v>311</v>
      </c>
      <c r="B9" s="63" t="s">
        <v>312</v>
      </c>
      <c r="C9" s="7" t="s">
        <v>307</v>
      </c>
      <c r="D9" s="63"/>
      <c r="E9" s="8" t="s">
        <v>6</v>
      </c>
      <c r="F9" s="63" t="s">
        <v>410</v>
      </c>
      <c r="G9" s="63" t="s">
        <v>45</v>
      </c>
      <c r="H9" s="9"/>
      <c r="I9" s="53"/>
      <c r="J9" s="63"/>
      <c r="K9" s="63"/>
      <c r="L9" s="63"/>
      <c r="M9" s="10" t="s">
        <v>411</v>
      </c>
      <c r="N9" s="63" t="s">
        <v>331</v>
      </c>
      <c r="O9" s="7" t="s">
        <v>6</v>
      </c>
      <c r="P9" s="88" t="s">
        <v>412</v>
      </c>
      <c r="Q9" s="8"/>
      <c r="R9" s="63" t="s">
        <v>413</v>
      </c>
      <c r="S9" s="93">
        <v>13969</v>
      </c>
      <c r="T9" s="47">
        <f t="shared" si="0"/>
        <v>3</v>
      </c>
      <c r="U9" s="47">
        <f t="shared" ca="1" si="1"/>
        <v>82</v>
      </c>
      <c r="V9" s="93"/>
      <c r="W9" s="60">
        <f t="shared" si="2"/>
        <v>0</v>
      </c>
      <c r="X9" s="60">
        <f t="shared" ca="1" si="3"/>
        <v>0</v>
      </c>
      <c r="Y9" s="133"/>
      <c r="Z9" s="164" t="s">
        <v>307</v>
      </c>
    </row>
    <row r="10" spans="1:27" ht="48.75">
      <c r="A10" s="6" t="s">
        <v>59</v>
      </c>
      <c r="B10" s="63" t="s">
        <v>60</v>
      </c>
      <c r="C10" s="55" t="s">
        <v>92</v>
      </c>
      <c r="D10" s="63" t="s">
        <v>61</v>
      </c>
      <c r="E10" s="8" t="s">
        <v>6</v>
      </c>
      <c r="F10" s="63" t="s">
        <v>62</v>
      </c>
      <c r="G10" s="10" t="s">
        <v>63</v>
      </c>
      <c r="H10" s="9"/>
      <c r="I10" s="53" t="s">
        <v>64</v>
      </c>
      <c r="J10" s="63"/>
      <c r="K10" s="63" t="s">
        <v>65</v>
      </c>
      <c r="L10" s="63" t="s">
        <v>66</v>
      </c>
      <c r="M10" s="10" t="s">
        <v>342</v>
      </c>
      <c r="N10" s="63" t="s">
        <v>331</v>
      </c>
      <c r="O10" s="7" t="s">
        <v>6</v>
      </c>
      <c r="P10" s="53" t="s">
        <v>422</v>
      </c>
      <c r="Q10" s="63"/>
      <c r="R10" s="63"/>
      <c r="S10" s="93">
        <v>15496</v>
      </c>
      <c r="T10" s="47">
        <f t="shared" ref="T10:T20" si="4">MONTH(S10)</f>
        <v>6</v>
      </c>
      <c r="U10" s="47">
        <f t="shared" ref="U10:U20" ca="1" si="5">YEAR(NOW())-YEAR(S10)</f>
        <v>78</v>
      </c>
      <c r="V10" s="93">
        <v>33313</v>
      </c>
      <c r="W10" s="60">
        <f t="shared" si="2"/>
        <v>3</v>
      </c>
      <c r="X10" s="60">
        <f t="shared" ca="1" si="3"/>
        <v>29</v>
      </c>
      <c r="Y10" s="63"/>
      <c r="Z10" s="164" t="s">
        <v>446</v>
      </c>
    </row>
    <row r="11" spans="1:27" ht="23.25">
      <c r="A11" s="6" t="s">
        <v>67</v>
      </c>
      <c r="B11" s="63" t="s">
        <v>68</v>
      </c>
      <c r="C11" s="7" t="s">
        <v>248</v>
      </c>
      <c r="D11" s="63"/>
      <c r="E11" s="8" t="s">
        <v>6</v>
      </c>
      <c r="F11" s="63" t="s">
        <v>69</v>
      </c>
      <c r="G11" s="63"/>
      <c r="H11" s="9"/>
      <c r="I11" s="53"/>
      <c r="J11" s="63"/>
      <c r="K11" s="63"/>
      <c r="L11" s="63"/>
      <c r="M11" s="10" t="s">
        <v>447</v>
      </c>
      <c r="N11" s="63" t="s">
        <v>331</v>
      </c>
      <c r="O11" s="7" t="s">
        <v>6</v>
      </c>
      <c r="P11" s="53" t="s">
        <v>70</v>
      </c>
      <c r="Q11" s="8"/>
      <c r="R11" s="63"/>
      <c r="S11" s="93">
        <v>16789</v>
      </c>
      <c r="T11" s="47">
        <f t="shared" si="4"/>
        <v>12</v>
      </c>
      <c r="U11" s="47">
        <f t="shared" ca="1" si="5"/>
        <v>75</v>
      </c>
      <c r="V11" s="93"/>
      <c r="W11" s="60">
        <f t="shared" si="2"/>
        <v>0</v>
      </c>
      <c r="X11" s="60">
        <f t="shared" ca="1" si="3"/>
        <v>0</v>
      </c>
      <c r="Y11" s="63"/>
      <c r="Z11" s="164" t="s">
        <v>446</v>
      </c>
    </row>
    <row r="12" spans="1:27" ht="23.25">
      <c r="A12" s="6" t="s">
        <v>71</v>
      </c>
      <c r="B12" s="63" t="s">
        <v>72</v>
      </c>
      <c r="C12" s="11" t="s">
        <v>99</v>
      </c>
      <c r="D12" s="63" t="s">
        <v>73</v>
      </c>
      <c r="E12" s="8" t="s">
        <v>6</v>
      </c>
      <c r="F12" s="63" t="s">
        <v>74</v>
      </c>
      <c r="G12" s="63"/>
      <c r="H12" s="9" t="s">
        <v>6</v>
      </c>
      <c r="I12" s="53" t="s">
        <v>75</v>
      </c>
      <c r="J12" s="63"/>
      <c r="K12" s="63" t="s">
        <v>76</v>
      </c>
      <c r="L12" s="63"/>
      <c r="M12" s="10" t="s">
        <v>344</v>
      </c>
      <c r="N12" s="63" t="s">
        <v>343</v>
      </c>
      <c r="O12" s="7"/>
      <c r="P12" s="53"/>
      <c r="Q12" s="8"/>
      <c r="R12" s="63"/>
      <c r="S12" s="93">
        <v>19225</v>
      </c>
      <c r="T12" s="47">
        <f t="shared" si="4"/>
        <v>8</v>
      </c>
      <c r="U12" s="47">
        <f t="shared" ca="1" si="5"/>
        <v>68</v>
      </c>
      <c r="V12" s="93">
        <v>34258</v>
      </c>
      <c r="W12" s="60">
        <f t="shared" si="2"/>
        <v>10</v>
      </c>
      <c r="X12" s="60">
        <f t="shared" ca="1" si="3"/>
        <v>27</v>
      </c>
      <c r="Y12" s="63"/>
      <c r="Z12" s="164" t="s">
        <v>446</v>
      </c>
    </row>
    <row r="13" spans="1:27" ht="23.25">
      <c r="A13" s="6" t="s">
        <v>77</v>
      </c>
      <c r="B13" s="63" t="s">
        <v>78</v>
      </c>
      <c r="C13" s="7"/>
      <c r="D13" s="63" t="s">
        <v>79</v>
      </c>
      <c r="E13" s="8" t="s">
        <v>6</v>
      </c>
      <c r="F13" s="63" t="s">
        <v>80</v>
      </c>
      <c r="G13" s="63" t="s">
        <v>81</v>
      </c>
      <c r="H13" s="9"/>
      <c r="I13" s="53"/>
      <c r="J13" s="63"/>
      <c r="K13" s="63"/>
      <c r="L13" s="63"/>
      <c r="M13" s="10" t="s">
        <v>345</v>
      </c>
      <c r="N13" s="63" t="s">
        <v>343</v>
      </c>
      <c r="O13" s="7" t="s">
        <v>6</v>
      </c>
      <c r="P13" s="53" t="s">
        <v>82</v>
      </c>
      <c r="Q13" s="8"/>
      <c r="R13" s="63"/>
      <c r="S13" s="93">
        <v>20610</v>
      </c>
      <c r="T13" s="47">
        <f t="shared" si="4"/>
        <v>6</v>
      </c>
      <c r="U13" s="47">
        <f t="shared" ca="1" si="5"/>
        <v>64</v>
      </c>
      <c r="V13" s="93">
        <v>29401</v>
      </c>
      <c r="W13" s="60">
        <f t="shared" si="2"/>
        <v>6</v>
      </c>
      <c r="X13" s="60">
        <f t="shared" ca="1" si="3"/>
        <v>40</v>
      </c>
      <c r="Y13" s="63"/>
      <c r="Z13" s="164" t="s">
        <v>446</v>
      </c>
    </row>
    <row r="14" spans="1:27" ht="23.25">
      <c r="A14" s="6" t="s">
        <v>83</v>
      </c>
      <c r="B14" s="63" t="s">
        <v>68</v>
      </c>
      <c r="C14" s="7"/>
      <c r="D14" s="63" t="s">
        <v>84</v>
      </c>
      <c r="E14" s="8" t="s">
        <v>6</v>
      </c>
      <c r="F14" s="63" t="s">
        <v>85</v>
      </c>
      <c r="G14" s="63"/>
      <c r="H14" s="9"/>
      <c r="I14" s="53"/>
      <c r="J14" s="63"/>
      <c r="K14" s="63"/>
      <c r="L14" s="63"/>
      <c r="M14" s="10" t="s">
        <v>406</v>
      </c>
      <c r="N14" s="63" t="s">
        <v>346</v>
      </c>
      <c r="O14" s="7" t="s">
        <v>6</v>
      </c>
      <c r="P14" s="53" t="s">
        <v>86</v>
      </c>
      <c r="Q14" s="8"/>
      <c r="R14" s="63"/>
      <c r="S14" s="93">
        <v>16295</v>
      </c>
      <c r="T14" s="47">
        <f t="shared" si="4"/>
        <v>8</v>
      </c>
      <c r="U14" s="47">
        <f t="shared" ca="1" si="5"/>
        <v>76</v>
      </c>
      <c r="V14" s="93">
        <v>43698</v>
      </c>
      <c r="W14" s="60">
        <f t="shared" si="2"/>
        <v>8</v>
      </c>
      <c r="X14" s="60">
        <f t="shared" ca="1" si="3"/>
        <v>1</v>
      </c>
      <c r="Y14" s="63"/>
      <c r="Z14" s="164" t="s">
        <v>446</v>
      </c>
    </row>
    <row r="15" spans="1:27" ht="23.25">
      <c r="A15" s="6" t="s">
        <v>87</v>
      </c>
      <c r="B15" s="63" t="s">
        <v>68</v>
      </c>
      <c r="C15" s="7"/>
      <c r="D15" s="63"/>
      <c r="E15" s="7"/>
      <c r="F15" s="63"/>
      <c r="G15" s="63" t="s">
        <v>45</v>
      </c>
      <c r="H15" s="9"/>
      <c r="I15" s="53"/>
      <c r="J15" s="63"/>
      <c r="K15" s="63"/>
      <c r="L15" s="63"/>
      <c r="M15" s="10" t="s">
        <v>347</v>
      </c>
      <c r="N15" s="63" t="s">
        <v>334</v>
      </c>
      <c r="O15" s="7" t="s">
        <v>6</v>
      </c>
      <c r="P15" s="53" t="s">
        <v>88</v>
      </c>
      <c r="Q15" s="7" t="s">
        <v>6</v>
      </c>
      <c r="R15" s="63" t="s">
        <v>89</v>
      </c>
      <c r="S15" s="93">
        <v>16019</v>
      </c>
      <c r="T15" s="47">
        <f t="shared" si="4"/>
        <v>11</v>
      </c>
      <c r="U15" s="47">
        <f t="shared" ca="1" si="5"/>
        <v>77</v>
      </c>
      <c r="V15" s="93"/>
      <c r="W15" s="60">
        <f t="shared" si="2"/>
        <v>0</v>
      </c>
      <c r="X15" s="60">
        <f t="shared" ca="1" si="3"/>
        <v>0</v>
      </c>
      <c r="Y15" s="63"/>
      <c r="Z15" s="164" t="s">
        <v>446</v>
      </c>
    </row>
    <row r="16" spans="1:27" ht="23.25">
      <c r="A16" s="6" t="s">
        <v>90</v>
      </c>
      <c r="B16" s="63" t="s">
        <v>91</v>
      </c>
      <c r="C16" s="7"/>
      <c r="D16" s="63" t="s">
        <v>73</v>
      </c>
      <c r="E16" s="8" t="s">
        <v>6</v>
      </c>
      <c r="F16" s="63" t="s">
        <v>93</v>
      </c>
      <c r="G16" s="63" t="s">
        <v>94</v>
      </c>
      <c r="H16" s="9"/>
      <c r="I16" s="53"/>
      <c r="J16" s="63"/>
      <c r="K16" s="63"/>
      <c r="L16" s="63"/>
      <c r="M16" s="10" t="s">
        <v>348</v>
      </c>
      <c r="N16" s="63" t="s">
        <v>331</v>
      </c>
      <c r="O16" s="7" t="s">
        <v>6</v>
      </c>
      <c r="P16" s="53" t="s">
        <v>95</v>
      </c>
      <c r="Q16" s="8"/>
      <c r="R16" s="63" t="s">
        <v>96</v>
      </c>
      <c r="S16" s="93">
        <v>17519</v>
      </c>
      <c r="T16" s="47">
        <f t="shared" si="4"/>
        <v>12</v>
      </c>
      <c r="U16" s="47">
        <f t="shared" ca="1" si="5"/>
        <v>73</v>
      </c>
      <c r="V16" s="93">
        <v>28595</v>
      </c>
      <c r="W16" s="60">
        <f t="shared" si="2"/>
        <v>4</v>
      </c>
      <c r="X16" s="60">
        <f t="shared" ca="1" si="3"/>
        <v>42</v>
      </c>
      <c r="Y16" s="63"/>
      <c r="Z16" s="164" t="s">
        <v>446</v>
      </c>
    </row>
    <row r="17" spans="1:26" ht="33">
      <c r="A17" s="6" t="s">
        <v>97</v>
      </c>
      <c r="B17" s="63" t="s">
        <v>98</v>
      </c>
      <c r="C17" s="11" t="s">
        <v>309</v>
      </c>
      <c r="D17" s="63" t="s">
        <v>100</v>
      </c>
      <c r="E17" s="7"/>
      <c r="F17" s="63"/>
      <c r="G17" s="63"/>
      <c r="H17" s="9"/>
      <c r="I17" s="53"/>
      <c r="J17" s="63"/>
      <c r="K17" s="63"/>
      <c r="L17" s="63"/>
      <c r="M17" s="10" t="s">
        <v>349</v>
      </c>
      <c r="N17" s="63" t="s">
        <v>338</v>
      </c>
      <c r="O17" s="7" t="s">
        <v>6</v>
      </c>
      <c r="P17" s="53" t="s">
        <v>443</v>
      </c>
      <c r="Q17" s="7" t="s">
        <v>6</v>
      </c>
      <c r="R17" s="63" t="s">
        <v>101</v>
      </c>
      <c r="S17" s="93">
        <v>17355</v>
      </c>
      <c r="T17" s="47">
        <f t="shared" si="4"/>
        <v>7</v>
      </c>
      <c r="U17" s="47">
        <f t="shared" ca="1" si="5"/>
        <v>73</v>
      </c>
      <c r="V17" s="93">
        <v>27723</v>
      </c>
      <c r="W17" s="60">
        <f t="shared" si="2"/>
        <v>11</v>
      </c>
      <c r="X17" s="60">
        <f t="shared" ca="1" si="3"/>
        <v>45</v>
      </c>
      <c r="Y17" s="63"/>
      <c r="Z17" s="164" t="s">
        <v>446</v>
      </c>
    </row>
    <row r="18" spans="1:26" ht="33">
      <c r="A18" s="6" t="s">
        <v>436</v>
      </c>
      <c r="B18" s="63" t="s">
        <v>437</v>
      </c>
      <c r="C18" s="11"/>
      <c r="D18" s="63" t="s">
        <v>438</v>
      </c>
      <c r="E18" s="8" t="s">
        <v>6</v>
      </c>
      <c r="F18" s="63" t="s">
        <v>439</v>
      </c>
      <c r="G18" s="10" t="s">
        <v>442</v>
      </c>
      <c r="H18" s="9"/>
      <c r="I18" s="53"/>
      <c r="J18" s="63"/>
      <c r="K18" s="63"/>
      <c r="L18" s="63"/>
      <c r="M18" s="10" t="s">
        <v>440</v>
      </c>
      <c r="N18" s="63" t="s">
        <v>334</v>
      </c>
      <c r="O18" s="7" t="s">
        <v>6</v>
      </c>
      <c r="P18" s="53" t="s">
        <v>441</v>
      </c>
      <c r="Q18" s="7"/>
      <c r="R18" s="63"/>
      <c r="S18" s="93">
        <v>19201</v>
      </c>
      <c r="T18" s="47">
        <f t="shared" si="4"/>
        <v>7</v>
      </c>
      <c r="U18" s="47">
        <f t="shared" ca="1" si="5"/>
        <v>68</v>
      </c>
      <c r="V18" s="93">
        <v>40731</v>
      </c>
      <c r="W18" s="60">
        <f t="shared" si="2"/>
        <v>7</v>
      </c>
      <c r="X18" s="60">
        <f t="shared" ca="1" si="3"/>
        <v>9</v>
      </c>
      <c r="Y18" s="63"/>
      <c r="Z18" s="164" t="s">
        <v>446</v>
      </c>
    </row>
    <row r="19" spans="1:26" ht="23.25">
      <c r="A19" s="6" t="s">
        <v>451</v>
      </c>
      <c r="B19" s="63" t="s">
        <v>452</v>
      </c>
      <c r="C19" s="11"/>
      <c r="D19" s="63" t="s">
        <v>453</v>
      </c>
      <c r="E19" s="8" t="s">
        <v>6</v>
      </c>
      <c r="F19" s="63" t="s">
        <v>454</v>
      </c>
      <c r="G19" s="10"/>
      <c r="H19" s="9" t="s">
        <v>6</v>
      </c>
      <c r="I19" s="53" t="s">
        <v>455</v>
      </c>
      <c r="J19" s="63"/>
      <c r="K19" s="63" t="s">
        <v>456</v>
      </c>
      <c r="L19" s="63"/>
      <c r="M19" s="10" t="s">
        <v>457</v>
      </c>
      <c r="N19" s="63" t="s">
        <v>343</v>
      </c>
      <c r="O19" s="7"/>
      <c r="P19" s="53"/>
      <c r="Q19" s="7"/>
      <c r="R19" s="63"/>
      <c r="S19" s="93">
        <v>31624</v>
      </c>
      <c r="T19" s="47">
        <f t="shared" ref="T19" si="6">MONTH(S19)</f>
        <v>7</v>
      </c>
      <c r="U19" s="47">
        <f t="shared" ref="U19" ca="1" si="7">YEAR(NOW())-YEAR(S19)</f>
        <v>34</v>
      </c>
      <c r="V19" s="93">
        <v>41041</v>
      </c>
      <c r="W19" s="60">
        <f t="shared" ref="W19" si="8">IF(V19="",0,MONTH(V19))</f>
        <v>5</v>
      </c>
      <c r="X19" s="60">
        <f t="shared" ref="X19" ca="1" si="9">IF(V19="",0,YEAR(NOW())-YEAR(V19))</f>
        <v>8</v>
      </c>
      <c r="Y19" s="63"/>
      <c r="Z19" s="164" t="s">
        <v>446</v>
      </c>
    </row>
    <row r="20" spans="1:26" ht="33">
      <c r="A20" s="6" t="s">
        <v>313</v>
      </c>
      <c r="B20" s="63" t="s">
        <v>200</v>
      </c>
      <c r="C20" s="7" t="s">
        <v>307</v>
      </c>
      <c r="D20" s="63" t="s">
        <v>414</v>
      </c>
      <c r="E20" s="7" t="s">
        <v>6</v>
      </c>
      <c r="F20" s="63" t="s">
        <v>415</v>
      </c>
      <c r="G20" s="10" t="s">
        <v>416</v>
      </c>
      <c r="H20" s="9"/>
      <c r="I20" s="53"/>
      <c r="J20" s="63"/>
      <c r="K20" s="63"/>
      <c r="L20" s="63"/>
      <c r="M20" s="10" t="s">
        <v>417</v>
      </c>
      <c r="N20" s="63" t="s">
        <v>340</v>
      </c>
      <c r="O20" s="7" t="s">
        <v>6</v>
      </c>
      <c r="P20" s="88" t="s">
        <v>418</v>
      </c>
      <c r="Q20" s="8"/>
      <c r="R20" s="63" t="s">
        <v>419</v>
      </c>
      <c r="S20" s="93">
        <v>16662</v>
      </c>
      <c r="T20" s="47">
        <f t="shared" si="4"/>
        <v>8</v>
      </c>
      <c r="U20" s="47">
        <f t="shared" ca="1" si="5"/>
        <v>75</v>
      </c>
      <c r="V20" s="93">
        <v>24694</v>
      </c>
      <c r="W20" s="60">
        <f t="shared" si="2"/>
        <v>8</v>
      </c>
      <c r="X20" s="60">
        <f t="shared" ca="1" si="3"/>
        <v>53</v>
      </c>
      <c r="Y20" s="63"/>
      <c r="Z20" s="164" t="s">
        <v>307</v>
      </c>
    </row>
    <row r="21" spans="1:26" ht="23.25">
      <c r="A21" s="6" t="s">
        <v>102</v>
      </c>
      <c r="B21" s="63" t="s">
        <v>103</v>
      </c>
      <c r="C21" s="7" t="s">
        <v>307</v>
      </c>
      <c r="D21" s="63" t="s">
        <v>104</v>
      </c>
      <c r="E21" s="7" t="s">
        <v>6</v>
      </c>
      <c r="F21" s="63" t="s">
        <v>105</v>
      </c>
      <c r="G21" s="63"/>
      <c r="H21" s="9"/>
      <c r="I21" s="53"/>
      <c r="J21" s="63"/>
      <c r="K21" s="63"/>
      <c r="L21" s="63"/>
      <c r="M21" s="10" t="s">
        <v>351</v>
      </c>
      <c r="N21" s="63" t="s">
        <v>350</v>
      </c>
      <c r="O21" s="7" t="s">
        <v>6</v>
      </c>
      <c r="P21" s="88" t="s">
        <v>106</v>
      </c>
      <c r="Q21" s="8"/>
      <c r="R21" s="63" t="s">
        <v>107</v>
      </c>
      <c r="S21" s="93">
        <v>19413</v>
      </c>
      <c r="T21" s="47">
        <f>MONTH(S21)</f>
        <v>2</v>
      </c>
      <c r="U21" s="47">
        <f ca="1">YEAR(NOW())-YEAR(S21)</f>
        <v>67</v>
      </c>
      <c r="V21" s="93">
        <v>26667</v>
      </c>
      <c r="W21" s="60">
        <f t="shared" si="2"/>
        <v>1</v>
      </c>
      <c r="X21" s="60">
        <f t="shared" ca="1" si="3"/>
        <v>47</v>
      </c>
      <c r="Y21" s="63"/>
      <c r="Z21" s="164" t="s">
        <v>307</v>
      </c>
    </row>
    <row r="22" spans="1:26" ht="23.25">
      <c r="A22" s="6" t="s">
        <v>108</v>
      </c>
      <c r="B22" s="63" t="s">
        <v>109</v>
      </c>
      <c r="C22" s="7" t="s">
        <v>110</v>
      </c>
      <c r="D22" s="63" t="s">
        <v>111</v>
      </c>
      <c r="E22" s="7" t="s">
        <v>6</v>
      </c>
      <c r="F22" s="63" t="s">
        <v>112</v>
      </c>
      <c r="G22" s="63"/>
      <c r="H22" s="9"/>
      <c r="I22" s="53"/>
      <c r="J22" s="63"/>
      <c r="K22" s="63"/>
      <c r="L22" s="63"/>
      <c r="M22" s="10" t="s">
        <v>352</v>
      </c>
      <c r="N22" s="63" t="s">
        <v>343</v>
      </c>
      <c r="O22" s="9" t="s">
        <v>6</v>
      </c>
      <c r="P22" s="53" t="s">
        <v>113</v>
      </c>
      <c r="Q22" s="8"/>
      <c r="R22" s="63" t="s">
        <v>114</v>
      </c>
      <c r="S22" s="93">
        <v>16098</v>
      </c>
      <c r="T22" s="47">
        <f>MONTH(S22)</f>
        <v>1</v>
      </c>
      <c r="U22" s="47">
        <f ca="1">YEAR(NOW())-YEAR(S22)</f>
        <v>76</v>
      </c>
      <c r="V22" s="93">
        <v>29087</v>
      </c>
      <c r="W22" s="60">
        <f t="shared" si="2"/>
        <v>8</v>
      </c>
      <c r="X22" s="60">
        <f t="shared" ca="1" si="3"/>
        <v>41</v>
      </c>
      <c r="Y22" s="63"/>
      <c r="Z22" s="164" t="s">
        <v>446</v>
      </c>
    </row>
    <row r="23" spans="1:26" ht="33">
      <c r="A23" s="6" t="s">
        <v>115</v>
      </c>
      <c r="B23" s="63" t="s">
        <v>116</v>
      </c>
      <c r="C23" s="11" t="s">
        <v>433</v>
      </c>
      <c r="D23" s="63" t="s">
        <v>117</v>
      </c>
      <c r="E23" s="7" t="s">
        <v>6</v>
      </c>
      <c r="F23" s="63" t="s">
        <v>118</v>
      </c>
      <c r="G23" s="63" t="s">
        <v>119</v>
      </c>
      <c r="H23" s="9"/>
      <c r="I23" s="53"/>
      <c r="J23" s="63"/>
      <c r="K23" s="63"/>
      <c r="L23" s="63"/>
      <c r="M23" s="10" t="s">
        <v>353</v>
      </c>
      <c r="N23" s="63" t="s">
        <v>331</v>
      </c>
      <c r="O23" s="9" t="s">
        <v>6</v>
      </c>
      <c r="P23" s="53" t="s">
        <v>120</v>
      </c>
      <c r="Q23" s="8"/>
      <c r="R23" s="63" t="s">
        <v>121</v>
      </c>
      <c r="S23" s="93">
        <v>19904</v>
      </c>
      <c r="T23" s="47">
        <f>MONTH(S23)</f>
        <v>6</v>
      </c>
      <c r="U23" s="47">
        <f ca="1">YEAR(NOW())-YEAR(S23)</f>
        <v>66</v>
      </c>
      <c r="V23" s="93">
        <v>28280</v>
      </c>
      <c r="W23" s="60">
        <f t="shared" si="2"/>
        <v>6</v>
      </c>
      <c r="X23" s="60">
        <f t="shared" ca="1" si="3"/>
        <v>43</v>
      </c>
      <c r="Y23" s="63"/>
      <c r="Z23" s="164" t="s">
        <v>446</v>
      </c>
    </row>
    <row r="24" spans="1:26" ht="48.75">
      <c r="A24" s="6" t="s">
        <v>122</v>
      </c>
      <c r="B24" s="63" t="s">
        <v>123</v>
      </c>
      <c r="C24" s="7"/>
      <c r="D24" s="63" t="s">
        <v>124</v>
      </c>
      <c r="E24" s="7" t="s">
        <v>6</v>
      </c>
      <c r="F24" s="63" t="s">
        <v>125</v>
      </c>
      <c r="G24" s="10" t="s">
        <v>126</v>
      </c>
      <c r="H24" s="9" t="s">
        <v>6</v>
      </c>
      <c r="I24" s="53" t="s">
        <v>127</v>
      </c>
      <c r="J24" s="63"/>
      <c r="K24" s="63" t="s">
        <v>128</v>
      </c>
      <c r="L24" s="63" t="s">
        <v>129</v>
      </c>
      <c r="M24" s="10" t="s">
        <v>435</v>
      </c>
      <c r="N24" s="63" t="s">
        <v>434</v>
      </c>
      <c r="O24" s="7"/>
      <c r="P24" s="53"/>
      <c r="Q24" s="8"/>
      <c r="R24" s="63"/>
      <c r="S24" s="93">
        <v>21239</v>
      </c>
      <c r="T24" s="47">
        <f>MONTH(S24)</f>
        <v>2</v>
      </c>
      <c r="U24" s="47">
        <f ca="1">YEAR(NOW())-YEAR(S24)</f>
        <v>62</v>
      </c>
      <c r="V24" s="93">
        <v>32664</v>
      </c>
      <c r="W24" s="60">
        <f t="shared" si="2"/>
        <v>6</v>
      </c>
      <c r="X24" s="60">
        <f t="shared" ca="1" si="3"/>
        <v>31</v>
      </c>
      <c r="Y24" s="63"/>
      <c r="Z24" s="164" t="s">
        <v>420</v>
      </c>
    </row>
    <row r="25" spans="1:26" ht="23.25">
      <c r="A25" s="6" t="s">
        <v>320</v>
      </c>
      <c r="B25" s="63" t="s">
        <v>236</v>
      </c>
      <c r="C25" s="7"/>
      <c r="D25" s="63"/>
      <c r="E25" s="7" t="s">
        <v>6</v>
      </c>
      <c r="F25" s="63" t="s">
        <v>321</v>
      </c>
      <c r="G25" s="10"/>
      <c r="H25" s="9"/>
      <c r="I25" s="53"/>
      <c r="J25" s="63"/>
      <c r="K25" s="63"/>
      <c r="L25" s="63"/>
      <c r="M25" s="10" t="s">
        <v>355</v>
      </c>
      <c r="N25" s="63" t="s">
        <v>334</v>
      </c>
      <c r="O25" s="9" t="s">
        <v>6</v>
      </c>
      <c r="P25" s="53" t="s">
        <v>322</v>
      </c>
      <c r="Q25" s="8"/>
      <c r="R25" s="63" t="s">
        <v>323</v>
      </c>
      <c r="S25" s="93"/>
      <c r="T25" s="47"/>
      <c r="U25" s="47"/>
      <c r="V25" s="93"/>
      <c r="W25" s="60">
        <f t="shared" si="2"/>
        <v>0</v>
      </c>
      <c r="X25" s="60">
        <f t="shared" ca="1" si="3"/>
        <v>0</v>
      </c>
      <c r="Y25" s="63" t="s">
        <v>421</v>
      </c>
      <c r="Z25" s="164" t="s">
        <v>446</v>
      </c>
    </row>
    <row r="26" spans="1:26" ht="33">
      <c r="A26" s="6" t="s">
        <v>130</v>
      </c>
      <c r="B26" s="63" t="s">
        <v>398</v>
      </c>
      <c r="C26" s="7"/>
      <c r="D26" s="63" t="s">
        <v>61</v>
      </c>
      <c r="E26" s="7" t="s">
        <v>6</v>
      </c>
      <c r="F26" s="63" t="s">
        <v>131</v>
      </c>
      <c r="G26" s="10" t="s">
        <v>132</v>
      </c>
      <c r="H26" s="9" t="s">
        <v>6</v>
      </c>
      <c r="I26" s="53" t="s">
        <v>133</v>
      </c>
      <c r="J26" s="63"/>
      <c r="K26" s="63" t="s">
        <v>134</v>
      </c>
      <c r="L26" s="63" t="s">
        <v>131</v>
      </c>
      <c r="M26" s="10" t="s">
        <v>356</v>
      </c>
      <c r="N26" s="63" t="s">
        <v>354</v>
      </c>
      <c r="O26" s="7"/>
      <c r="P26" s="53"/>
      <c r="Q26" s="8"/>
      <c r="R26" s="63" t="s">
        <v>135</v>
      </c>
      <c r="S26" s="93">
        <v>17511</v>
      </c>
      <c r="T26" s="47">
        <f t="shared" ref="T26:T44" si="10">MONTH(S26)</f>
        <v>12</v>
      </c>
      <c r="U26" s="47">
        <f t="shared" ref="U26:U44" ca="1" si="11">YEAR(NOW())-YEAR(S26)</f>
        <v>73</v>
      </c>
      <c r="V26" s="93">
        <v>42910</v>
      </c>
      <c r="W26" s="60">
        <f t="shared" si="2"/>
        <v>6</v>
      </c>
      <c r="X26" s="60">
        <f t="shared" ca="1" si="3"/>
        <v>3</v>
      </c>
      <c r="Y26" s="63"/>
      <c r="Z26" s="164" t="s">
        <v>446</v>
      </c>
    </row>
    <row r="27" spans="1:26" ht="33">
      <c r="A27" s="6" t="s">
        <v>136</v>
      </c>
      <c r="B27" s="63" t="s">
        <v>137</v>
      </c>
      <c r="C27" s="7"/>
      <c r="D27" s="63"/>
      <c r="E27" s="7" t="s">
        <v>6</v>
      </c>
      <c r="F27" s="63" t="s">
        <v>138</v>
      </c>
      <c r="G27" s="10" t="s">
        <v>139</v>
      </c>
      <c r="H27" s="9"/>
      <c r="I27" s="53"/>
      <c r="J27" s="63"/>
      <c r="K27" s="63"/>
      <c r="L27" s="63"/>
      <c r="M27" s="10" t="s">
        <v>463</v>
      </c>
      <c r="N27" s="63" t="s">
        <v>464</v>
      </c>
      <c r="O27" s="7" t="s">
        <v>6</v>
      </c>
      <c r="P27" s="53" t="s">
        <v>140</v>
      </c>
      <c r="Q27" s="8"/>
      <c r="R27" s="63"/>
      <c r="S27" s="93">
        <v>30482</v>
      </c>
      <c r="T27" s="47">
        <f t="shared" si="10"/>
        <v>6</v>
      </c>
      <c r="U27" s="47">
        <f t="shared" ca="1" si="11"/>
        <v>37</v>
      </c>
      <c r="V27" s="93"/>
      <c r="W27" s="60">
        <f t="shared" si="2"/>
        <v>0</v>
      </c>
      <c r="X27" s="60">
        <f t="shared" ca="1" si="3"/>
        <v>0</v>
      </c>
      <c r="Y27" s="63"/>
      <c r="Z27" s="164" t="s">
        <v>446</v>
      </c>
    </row>
    <row r="28" spans="1:26" ht="23.25">
      <c r="A28" s="6" t="s">
        <v>141</v>
      </c>
      <c r="B28" s="63" t="s">
        <v>142</v>
      </c>
      <c r="C28" s="7"/>
      <c r="D28" s="63" t="s">
        <v>143</v>
      </c>
      <c r="E28" s="7" t="s">
        <v>6</v>
      </c>
      <c r="F28" s="63" t="s">
        <v>144</v>
      </c>
      <c r="G28" s="63" t="s">
        <v>145</v>
      </c>
      <c r="H28" s="9"/>
      <c r="I28" s="53"/>
      <c r="J28" s="63"/>
      <c r="K28" s="63"/>
      <c r="L28" s="63"/>
      <c r="M28" s="10" t="s">
        <v>358</v>
      </c>
      <c r="N28" s="63" t="s">
        <v>357</v>
      </c>
      <c r="O28" s="7" t="s">
        <v>6</v>
      </c>
      <c r="P28" s="53" t="s">
        <v>146</v>
      </c>
      <c r="Q28" s="8"/>
      <c r="R28" s="63" t="s">
        <v>147</v>
      </c>
      <c r="S28" s="93">
        <v>15937</v>
      </c>
      <c r="T28" s="47">
        <f t="shared" si="10"/>
        <v>8</v>
      </c>
      <c r="U28" s="47">
        <f t="shared" ca="1" si="11"/>
        <v>77</v>
      </c>
      <c r="V28" s="93">
        <v>23956</v>
      </c>
      <c r="W28" s="60">
        <f t="shared" si="2"/>
        <v>8</v>
      </c>
      <c r="X28" s="60">
        <f t="shared" ca="1" si="3"/>
        <v>55</v>
      </c>
      <c r="Y28" s="63"/>
      <c r="Z28" s="164" t="s">
        <v>446</v>
      </c>
    </row>
    <row r="29" spans="1:26" ht="23.25">
      <c r="A29" s="6" t="s">
        <v>148</v>
      </c>
      <c r="B29" s="63" t="s">
        <v>149</v>
      </c>
      <c r="C29" s="7"/>
      <c r="D29" s="63" t="s">
        <v>150</v>
      </c>
      <c r="E29" s="7" t="s">
        <v>6</v>
      </c>
      <c r="F29" s="63" t="s">
        <v>151</v>
      </c>
      <c r="G29" s="63" t="s">
        <v>45</v>
      </c>
      <c r="H29" s="9"/>
      <c r="I29" s="53"/>
      <c r="J29" s="63"/>
      <c r="K29" s="63"/>
      <c r="L29" s="63"/>
      <c r="M29" s="10" t="s">
        <v>360</v>
      </c>
      <c r="N29" s="63" t="s">
        <v>361</v>
      </c>
      <c r="O29" s="7" t="s">
        <v>6</v>
      </c>
      <c r="P29" s="53" t="s">
        <v>152</v>
      </c>
      <c r="Q29" s="8"/>
      <c r="R29" s="63"/>
      <c r="S29" s="93">
        <v>17972</v>
      </c>
      <c r="T29" s="47">
        <f t="shared" si="10"/>
        <v>3</v>
      </c>
      <c r="U29" s="47">
        <f t="shared" ca="1" si="11"/>
        <v>71</v>
      </c>
      <c r="V29" s="93">
        <v>34139</v>
      </c>
      <c r="W29" s="60">
        <f t="shared" si="2"/>
        <v>6</v>
      </c>
      <c r="X29" s="60">
        <f t="shared" ca="1" si="3"/>
        <v>27</v>
      </c>
      <c r="Y29" s="63"/>
      <c r="Z29" s="164" t="s">
        <v>446</v>
      </c>
    </row>
    <row r="30" spans="1:26" ht="33">
      <c r="A30" s="6" t="s">
        <v>153</v>
      </c>
      <c r="B30" s="63" t="s">
        <v>154</v>
      </c>
      <c r="C30" s="7"/>
      <c r="D30" s="63" t="s">
        <v>155</v>
      </c>
      <c r="E30" s="7"/>
      <c r="F30" s="63"/>
      <c r="G30" s="10" t="s">
        <v>156</v>
      </c>
      <c r="H30" s="9"/>
      <c r="I30" s="53" t="s">
        <v>157</v>
      </c>
      <c r="J30" s="63"/>
      <c r="K30" s="10" t="s">
        <v>315</v>
      </c>
      <c r="L30" s="63" t="s">
        <v>158</v>
      </c>
      <c r="M30" s="10" t="s">
        <v>359</v>
      </c>
      <c r="N30" s="63" t="s">
        <v>343</v>
      </c>
      <c r="O30" s="7" t="s">
        <v>6</v>
      </c>
      <c r="P30" s="53" t="s">
        <v>159</v>
      </c>
      <c r="Q30" s="8"/>
      <c r="R30" s="63"/>
      <c r="S30" s="93">
        <v>19235</v>
      </c>
      <c r="T30" s="47">
        <f t="shared" si="10"/>
        <v>8</v>
      </c>
      <c r="U30" s="47">
        <f t="shared" ca="1" si="11"/>
        <v>68</v>
      </c>
      <c r="V30" s="93">
        <v>26369</v>
      </c>
      <c r="W30" s="60">
        <f t="shared" si="2"/>
        <v>3</v>
      </c>
      <c r="X30" s="60">
        <f t="shared" ca="1" si="3"/>
        <v>48</v>
      </c>
      <c r="Y30" s="63"/>
      <c r="Z30" s="164" t="s">
        <v>446</v>
      </c>
    </row>
    <row r="31" spans="1:26" ht="48.75">
      <c r="A31" s="6" t="s">
        <v>160</v>
      </c>
      <c r="B31" s="63" t="s">
        <v>161</v>
      </c>
      <c r="C31" s="7"/>
      <c r="D31" s="63"/>
      <c r="E31" s="7" t="s">
        <v>461</v>
      </c>
      <c r="F31" s="63" t="s">
        <v>162</v>
      </c>
      <c r="G31" s="10" t="s">
        <v>163</v>
      </c>
      <c r="H31" s="9" t="s">
        <v>461</v>
      </c>
      <c r="I31" s="53" t="s">
        <v>164</v>
      </c>
      <c r="J31" s="63"/>
      <c r="K31" s="63" t="s">
        <v>165</v>
      </c>
      <c r="L31" s="63"/>
      <c r="M31" s="10" t="s">
        <v>362</v>
      </c>
      <c r="N31" s="63" t="s">
        <v>363</v>
      </c>
      <c r="O31" s="7"/>
      <c r="P31" s="53"/>
      <c r="Q31" s="8"/>
      <c r="R31" s="63"/>
      <c r="S31" s="93">
        <v>29901</v>
      </c>
      <c r="T31" s="47">
        <f t="shared" si="10"/>
        <v>11</v>
      </c>
      <c r="U31" s="47">
        <f t="shared" ca="1" si="11"/>
        <v>39</v>
      </c>
      <c r="V31" s="93"/>
      <c r="W31" s="60">
        <f t="shared" si="2"/>
        <v>0</v>
      </c>
      <c r="X31" s="60">
        <f t="shared" ca="1" si="3"/>
        <v>0</v>
      </c>
      <c r="Y31" s="63"/>
      <c r="Z31" s="164" t="s">
        <v>420</v>
      </c>
    </row>
    <row r="32" spans="1:26" ht="33">
      <c r="A32" s="6" t="s">
        <v>166</v>
      </c>
      <c r="B32" s="63" t="s">
        <v>167</v>
      </c>
      <c r="C32" s="7"/>
      <c r="D32" s="63"/>
      <c r="E32" s="7" t="s">
        <v>6</v>
      </c>
      <c r="F32" s="63" t="s">
        <v>168</v>
      </c>
      <c r="G32" s="10" t="s">
        <v>169</v>
      </c>
      <c r="H32" s="9"/>
      <c r="I32" s="53"/>
      <c r="J32" s="63"/>
      <c r="K32" s="63"/>
      <c r="L32" s="63"/>
      <c r="M32" s="10" t="s">
        <v>364</v>
      </c>
      <c r="N32" s="63" t="s">
        <v>334</v>
      </c>
      <c r="O32" s="7" t="s">
        <v>6</v>
      </c>
      <c r="P32" s="53" t="s">
        <v>170</v>
      </c>
      <c r="Q32" s="8"/>
      <c r="R32" s="63"/>
      <c r="S32" s="93">
        <v>31121</v>
      </c>
      <c r="T32" s="47">
        <f t="shared" si="10"/>
        <v>3</v>
      </c>
      <c r="U32" s="47">
        <f t="shared" ca="1" si="11"/>
        <v>35</v>
      </c>
      <c r="V32" s="93"/>
      <c r="W32" s="60">
        <f t="shared" si="2"/>
        <v>0</v>
      </c>
      <c r="X32" s="60">
        <f t="shared" ca="1" si="3"/>
        <v>0</v>
      </c>
      <c r="Y32" s="63"/>
      <c r="Z32" s="164" t="s">
        <v>446</v>
      </c>
    </row>
    <row r="33" spans="1:27" ht="48.75">
      <c r="A33" s="6" t="s">
        <v>171</v>
      </c>
      <c r="B33" s="63" t="s">
        <v>172</v>
      </c>
      <c r="C33" s="7"/>
      <c r="D33" s="63" t="s">
        <v>73</v>
      </c>
      <c r="E33" s="7" t="s">
        <v>6</v>
      </c>
      <c r="F33" s="63" t="s">
        <v>173</v>
      </c>
      <c r="G33" s="10" t="s">
        <v>459</v>
      </c>
      <c r="H33" s="9" t="s">
        <v>6</v>
      </c>
      <c r="I33" s="53" t="s">
        <v>174</v>
      </c>
      <c r="J33" s="63"/>
      <c r="K33" s="63"/>
      <c r="L33" s="63"/>
      <c r="M33" s="10" t="s">
        <v>365</v>
      </c>
      <c r="N33" s="63" t="s">
        <v>331</v>
      </c>
      <c r="O33" s="7"/>
      <c r="P33" s="53"/>
      <c r="Q33" s="8"/>
      <c r="R33" s="63"/>
      <c r="S33" s="93">
        <v>23938</v>
      </c>
      <c r="T33" s="47">
        <f t="shared" si="10"/>
        <v>7</v>
      </c>
      <c r="U33" s="47">
        <f t="shared" ca="1" si="11"/>
        <v>55</v>
      </c>
      <c r="V33" s="93">
        <v>35343</v>
      </c>
      <c r="W33" s="60">
        <f t="shared" si="2"/>
        <v>10</v>
      </c>
      <c r="X33" s="60">
        <f t="shared" ca="1" si="3"/>
        <v>24</v>
      </c>
      <c r="Y33" s="63"/>
      <c r="Z33" s="164" t="s">
        <v>446</v>
      </c>
    </row>
    <row r="34" spans="1:27" ht="33">
      <c r="A34" s="6" t="s">
        <v>175</v>
      </c>
      <c r="B34" s="63" t="s">
        <v>176</v>
      </c>
      <c r="C34" s="7"/>
      <c r="D34" s="63" t="s">
        <v>177</v>
      </c>
      <c r="E34" s="7"/>
      <c r="F34" s="63" t="s">
        <v>178</v>
      </c>
      <c r="G34" s="10" t="s">
        <v>179</v>
      </c>
      <c r="H34" s="9"/>
      <c r="I34" s="53"/>
      <c r="J34" s="63"/>
      <c r="K34" s="63"/>
      <c r="L34" s="63"/>
      <c r="M34" s="10" t="s">
        <v>367</v>
      </c>
      <c r="N34" s="63" t="s">
        <v>354</v>
      </c>
      <c r="O34" s="7" t="s">
        <v>6</v>
      </c>
      <c r="P34" s="53" t="s">
        <v>180</v>
      </c>
      <c r="Q34" s="8"/>
      <c r="R34" s="63"/>
      <c r="S34" s="93">
        <v>23636</v>
      </c>
      <c r="T34" s="47">
        <f t="shared" si="10"/>
        <v>9</v>
      </c>
      <c r="U34" s="47">
        <f t="shared" ca="1" si="11"/>
        <v>56</v>
      </c>
      <c r="V34" s="93">
        <v>37282</v>
      </c>
      <c r="W34" s="60">
        <f t="shared" si="2"/>
        <v>1</v>
      </c>
      <c r="X34" s="60">
        <f t="shared" ca="1" si="3"/>
        <v>18</v>
      </c>
      <c r="Y34" s="63"/>
      <c r="Z34" s="164" t="s">
        <v>446</v>
      </c>
    </row>
    <row r="35" spans="1:27" ht="23.25">
      <c r="A35" s="167" t="s">
        <v>181</v>
      </c>
      <c r="B35" s="168" t="s">
        <v>182</v>
      </c>
      <c r="C35" s="169" t="s">
        <v>424</v>
      </c>
      <c r="D35" s="168" t="s">
        <v>183</v>
      </c>
      <c r="E35" s="169" t="s">
        <v>466</v>
      </c>
      <c r="F35" s="168" t="s">
        <v>184</v>
      </c>
      <c r="G35" s="168" t="s">
        <v>45</v>
      </c>
      <c r="H35" s="170"/>
      <c r="I35" s="171"/>
      <c r="J35" s="168"/>
      <c r="K35" s="168"/>
      <c r="L35" s="168"/>
      <c r="M35" s="172" t="s">
        <v>366</v>
      </c>
      <c r="N35" s="168" t="s">
        <v>331</v>
      </c>
      <c r="O35" s="169" t="s">
        <v>466</v>
      </c>
      <c r="P35" s="171" t="s">
        <v>185</v>
      </c>
      <c r="Q35" s="173"/>
      <c r="R35" s="168" t="s">
        <v>186</v>
      </c>
      <c r="S35" s="174">
        <v>17642</v>
      </c>
      <c r="T35" s="175">
        <f t="shared" si="10"/>
        <v>4</v>
      </c>
      <c r="U35" s="175">
        <f t="shared" ca="1" si="11"/>
        <v>72</v>
      </c>
      <c r="V35" s="174">
        <v>26509</v>
      </c>
      <c r="W35" s="176">
        <f t="shared" si="2"/>
        <v>7</v>
      </c>
      <c r="X35" s="176">
        <f t="shared" ca="1" si="3"/>
        <v>48</v>
      </c>
      <c r="Y35" s="63"/>
      <c r="Z35" s="164" t="s">
        <v>465</v>
      </c>
    </row>
    <row r="36" spans="1:27" ht="23.25">
      <c r="A36" s="6" t="s">
        <v>187</v>
      </c>
      <c r="B36" s="63" t="s">
        <v>188</v>
      </c>
      <c r="C36" s="7" t="s">
        <v>310</v>
      </c>
      <c r="D36" s="63" t="s">
        <v>189</v>
      </c>
      <c r="E36" s="7" t="s">
        <v>6</v>
      </c>
      <c r="F36" s="63" t="s">
        <v>190</v>
      </c>
      <c r="G36" s="63" t="s">
        <v>45</v>
      </c>
      <c r="H36" s="9"/>
      <c r="I36" s="53"/>
      <c r="J36" s="63"/>
      <c r="K36" s="63"/>
      <c r="L36" s="63"/>
      <c r="M36" s="10" t="s">
        <v>368</v>
      </c>
      <c r="N36" s="63" t="s">
        <v>354</v>
      </c>
      <c r="O36" s="7" t="s">
        <v>6</v>
      </c>
      <c r="P36" s="53" t="s">
        <v>191</v>
      </c>
      <c r="Q36" s="8"/>
      <c r="R36" s="63" t="s">
        <v>192</v>
      </c>
      <c r="S36" s="93">
        <v>17525</v>
      </c>
      <c r="T36" s="47">
        <f t="shared" si="10"/>
        <v>12</v>
      </c>
      <c r="U36" s="47">
        <f t="shared" ca="1" si="11"/>
        <v>73</v>
      </c>
      <c r="V36" s="93">
        <v>27755</v>
      </c>
      <c r="W36" s="60">
        <f t="shared" si="2"/>
        <v>12</v>
      </c>
      <c r="X36" s="60">
        <f t="shared" ca="1" si="3"/>
        <v>45</v>
      </c>
      <c r="Y36" s="63"/>
      <c r="Z36" s="164" t="s">
        <v>446</v>
      </c>
    </row>
    <row r="37" spans="1:27" ht="23.25">
      <c r="A37" s="6" t="s">
        <v>193</v>
      </c>
      <c r="B37" s="63" t="s">
        <v>194</v>
      </c>
      <c r="C37" s="7"/>
      <c r="D37" s="63" t="s">
        <v>195</v>
      </c>
      <c r="E37" s="7" t="s">
        <v>6</v>
      </c>
      <c r="F37" s="63" t="s">
        <v>196</v>
      </c>
      <c r="G37" s="63"/>
      <c r="H37" s="9" t="s">
        <v>6</v>
      </c>
      <c r="I37" s="53" t="s">
        <v>197</v>
      </c>
      <c r="J37" s="63"/>
      <c r="K37" s="63" t="s">
        <v>198</v>
      </c>
      <c r="L37" s="63"/>
      <c r="M37" s="10" t="s">
        <v>369</v>
      </c>
      <c r="N37" s="63" t="s">
        <v>354</v>
      </c>
      <c r="O37" s="7"/>
      <c r="P37" s="53"/>
      <c r="Q37" s="8"/>
      <c r="R37" s="63"/>
      <c r="S37" s="93">
        <v>28301</v>
      </c>
      <c r="T37" s="47">
        <f t="shared" si="10"/>
        <v>6</v>
      </c>
      <c r="U37" s="47">
        <f t="shared" ca="1" si="11"/>
        <v>43</v>
      </c>
      <c r="V37" s="93">
        <v>37926</v>
      </c>
      <c r="W37" s="60">
        <f t="shared" si="2"/>
        <v>11</v>
      </c>
      <c r="X37" s="60">
        <f t="shared" ca="1" si="3"/>
        <v>17</v>
      </c>
      <c r="Y37" s="63"/>
      <c r="Z37" s="164" t="s">
        <v>446</v>
      </c>
      <c r="AA37" s="2"/>
    </row>
    <row r="38" spans="1:27" ht="33">
      <c r="A38" s="6" t="s">
        <v>199</v>
      </c>
      <c r="B38" s="63" t="s">
        <v>200</v>
      </c>
      <c r="C38" s="7" t="s">
        <v>426</v>
      </c>
      <c r="D38" s="63" t="s">
        <v>201</v>
      </c>
      <c r="E38" s="7" t="s">
        <v>6</v>
      </c>
      <c r="F38" s="63" t="s">
        <v>202</v>
      </c>
      <c r="G38" s="10" t="s">
        <v>203</v>
      </c>
      <c r="H38" s="9" t="s">
        <v>6</v>
      </c>
      <c r="I38" s="53" t="s">
        <v>204</v>
      </c>
      <c r="J38" s="63"/>
      <c r="K38" s="63" t="s">
        <v>205</v>
      </c>
      <c r="L38" s="63" t="s">
        <v>206</v>
      </c>
      <c r="M38" s="10" t="s">
        <v>370</v>
      </c>
      <c r="N38" s="63" t="s">
        <v>340</v>
      </c>
      <c r="O38" s="7"/>
      <c r="P38" s="53"/>
      <c r="Q38" s="8"/>
      <c r="R38" s="63" t="s">
        <v>207</v>
      </c>
      <c r="S38" s="93">
        <v>14998</v>
      </c>
      <c r="T38" s="47">
        <f t="shared" si="10"/>
        <v>1</v>
      </c>
      <c r="U38" s="47">
        <f t="shared" ca="1" si="11"/>
        <v>79</v>
      </c>
      <c r="V38" s="93">
        <v>25886</v>
      </c>
      <c r="W38" s="60">
        <f t="shared" si="2"/>
        <v>11</v>
      </c>
      <c r="X38" s="60">
        <f t="shared" ca="1" si="3"/>
        <v>50</v>
      </c>
      <c r="Y38" s="63"/>
      <c r="Z38" s="164" t="s">
        <v>446</v>
      </c>
    </row>
    <row r="39" spans="1:27" ht="23.25">
      <c r="A39" s="6" t="s">
        <v>208</v>
      </c>
      <c r="B39" s="63" t="s">
        <v>38</v>
      </c>
      <c r="C39" s="7"/>
      <c r="D39" s="63" t="s">
        <v>209</v>
      </c>
      <c r="E39" s="7" t="s">
        <v>6</v>
      </c>
      <c r="F39" s="63" t="s">
        <v>210</v>
      </c>
      <c r="G39" s="63"/>
      <c r="H39" s="9"/>
      <c r="I39" s="53"/>
      <c r="J39" s="63"/>
      <c r="K39" s="63"/>
      <c r="L39" s="63"/>
      <c r="M39" s="10" t="s">
        <v>371</v>
      </c>
      <c r="N39" s="63" t="s">
        <v>354</v>
      </c>
      <c r="O39" s="7" t="s">
        <v>6</v>
      </c>
      <c r="P39" s="53" t="s">
        <v>211</v>
      </c>
      <c r="Q39" s="8"/>
      <c r="R39" s="63" t="s">
        <v>212</v>
      </c>
      <c r="S39" s="93">
        <v>15912</v>
      </c>
      <c r="T39" s="47">
        <f t="shared" si="10"/>
        <v>7</v>
      </c>
      <c r="U39" s="47">
        <f t="shared" ca="1" si="11"/>
        <v>77</v>
      </c>
      <c r="V39" s="93">
        <v>32406</v>
      </c>
      <c r="W39" s="60">
        <f t="shared" si="2"/>
        <v>9</v>
      </c>
      <c r="X39" s="60">
        <f t="shared" ca="1" si="3"/>
        <v>32</v>
      </c>
      <c r="Y39" s="63"/>
      <c r="Z39" s="164" t="s">
        <v>446</v>
      </c>
    </row>
    <row r="40" spans="1:27" ht="23.25">
      <c r="A40" s="6" t="s">
        <v>213</v>
      </c>
      <c r="B40" s="63" t="s">
        <v>214</v>
      </c>
      <c r="C40" s="7"/>
      <c r="D40" s="63" t="s">
        <v>215</v>
      </c>
      <c r="E40" s="7" t="s">
        <v>6</v>
      </c>
      <c r="F40" s="63" t="s">
        <v>216</v>
      </c>
      <c r="G40" s="10" t="s">
        <v>217</v>
      </c>
      <c r="H40" s="9"/>
      <c r="I40" s="53"/>
      <c r="J40" s="63"/>
      <c r="K40" s="63"/>
      <c r="L40" s="63"/>
      <c r="M40" s="10" t="s">
        <v>373</v>
      </c>
      <c r="N40" s="63" t="s">
        <v>372</v>
      </c>
      <c r="O40" s="7" t="s">
        <v>6</v>
      </c>
      <c r="P40" s="53" t="s">
        <v>308</v>
      </c>
      <c r="Q40" s="8"/>
      <c r="R40" s="63"/>
      <c r="S40" s="93">
        <v>20232</v>
      </c>
      <c r="T40" s="47">
        <f t="shared" si="10"/>
        <v>5</v>
      </c>
      <c r="U40" s="47">
        <f t="shared" ca="1" si="11"/>
        <v>65</v>
      </c>
      <c r="V40" s="93">
        <v>29078</v>
      </c>
      <c r="W40" s="60">
        <f t="shared" si="2"/>
        <v>8</v>
      </c>
      <c r="X40" s="60">
        <f t="shared" ca="1" si="3"/>
        <v>41</v>
      </c>
      <c r="Y40" s="63"/>
      <c r="Z40" s="164" t="s">
        <v>420</v>
      </c>
    </row>
    <row r="41" spans="1:27" ht="23.25">
      <c r="A41" s="6" t="s">
        <v>218</v>
      </c>
      <c r="B41" s="63" t="s">
        <v>182</v>
      </c>
      <c r="C41" s="7"/>
      <c r="D41" s="63" t="s">
        <v>219</v>
      </c>
      <c r="E41" s="7" t="s">
        <v>6</v>
      </c>
      <c r="F41" s="63" t="s">
        <v>220</v>
      </c>
      <c r="G41" s="63"/>
      <c r="H41" s="9"/>
      <c r="I41" s="53"/>
      <c r="J41" s="63"/>
      <c r="K41" s="63"/>
      <c r="L41" s="63"/>
      <c r="M41" s="10" t="s">
        <v>374</v>
      </c>
      <c r="N41" s="63" t="s">
        <v>354</v>
      </c>
      <c r="O41" s="7" t="s">
        <v>6</v>
      </c>
      <c r="P41" s="53" t="s">
        <v>221</v>
      </c>
      <c r="Q41" s="8"/>
      <c r="R41" s="63" t="s">
        <v>222</v>
      </c>
      <c r="S41" s="93">
        <v>17891</v>
      </c>
      <c r="T41" s="47">
        <f t="shared" si="10"/>
        <v>12</v>
      </c>
      <c r="U41" s="47">
        <f t="shared" ca="1" si="11"/>
        <v>72</v>
      </c>
      <c r="V41" s="93">
        <v>30828</v>
      </c>
      <c r="W41" s="60">
        <f t="shared" si="2"/>
        <v>5</v>
      </c>
      <c r="X41" s="60">
        <f t="shared" ca="1" si="3"/>
        <v>36</v>
      </c>
      <c r="Y41" s="63"/>
      <c r="Z41" s="164" t="s">
        <v>446</v>
      </c>
    </row>
    <row r="42" spans="1:27" ht="23.25">
      <c r="A42" s="6" t="s">
        <v>223</v>
      </c>
      <c r="B42" s="63" t="s">
        <v>224</v>
      </c>
      <c r="C42" s="7" t="s">
        <v>225</v>
      </c>
      <c r="D42" s="63" t="s">
        <v>226</v>
      </c>
      <c r="E42" s="7" t="s">
        <v>6</v>
      </c>
      <c r="F42" s="63" t="s">
        <v>227</v>
      </c>
      <c r="G42" s="10" t="s">
        <v>45</v>
      </c>
      <c r="H42" s="9"/>
      <c r="I42" s="53"/>
      <c r="J42" s="63"/>
      <c r="K42" s="63"/>
      <c r="L42" s="63"/>
      <c r="M42" s="10" t="s">
        <v>375</v>
      </c>
      <c r="N42" s="63" t="s">
        <v>331</v>
      </c>
      <c r="O42" s="7" t="s">
        <v>6</v>
      </c>
      <c r="P42" s="53" t="s">
        <v>228</v>
      </c>
      <c r="Q42" s="8"/>
      <c r="R42" s="63"/>
      <c r="S42" s="93">
        <v>15416</v>
      </c>
      <c r="T42" s="47">
        <f t="shared" si="10"/>
        <v>3</v>
      </c>
      <c r="U42" s="47">
        <f t="shared" ca="1" si="11"/>
        <v>78</v>
      </c>
      <c r="V42" s="93">
        <v>25816</v>
      </c>
      <c r="W42" s="60">
        <f t="shared" si="2"/>
        <v>9</v>
      </c>
      <c r="X42" s="60">
        <f t="shared" ca="1" si="3"/>
        <v>50</v>
      </c>
      <c r="Y42" s="63"/>
      <c r="Z42" s="164" t="s">
        <v>420</v>
      </c>
    </row>
    <row r="43" spans="1:27" ht="23.25">
      <c r="A43" s="6" t="s">
        <v>316</v>
      </c>
      <c r="B43" s="63" t="s">
        <v>317</v>
      </c>
      <c r="C43" s="7"/>
      <c r="D43" s="63"/>
      <c r="E43" s="7" t="s">
        <v>6</v>
      </c>
      <c r="F43" s="63" t="s">
        <v>318</v>
      </c>
      <c r="G43" s="10" t="s">
        <v>45</v>
      </c>
      <c r="H43" s="9"/>
      <c r="I43" s="53"/>
      <c r="J43" s="63"/>
      <c r="K43" s="63"/>
      <c r="L43" s="63"/>
      <c r="M43" s="10" t="s">
        <v>377</v>
      </c>
      <c r="N43" s="63" t="s">
        <v>376</v>
      </c>
      <c r="O43" s="7"/>
      <c r="P43" s="53" t="s">
        <v>319</v>
      </c>
      <c r="Q43" s="8"/>
      <c r="R43" s="63" t="s">
        <v>318</v>
      </c>
      <c r="S43" s="93">
        <v>18833</v>
      </c>
      <c r="T43" s="47">
        <f t="shared" si="10"/>
        <v>7</v>
      </c>
      <c r="U43" s="47">
        <f t="shared" ca="1" si="11"/>
        <v>69</v>
      </c>
      <c r="V43" s="93"/>
      <c r="W43" s="60">
        <f t="shared" si="2"/>
        <v>0</v>
      </c>
      <c r="X43" s="60">
        <f t="shared" ca="1" si="3"/>
        <v>0</v>
      </c>
      <c r="Y43" s="63"/>
      <c r="Z43" s="164" t="s">
        <v>446</v>
      </c>
    </row>
    <row r="44" spans="1:27" ht="48.75">
      <c r="A44" s="6" t="s">
        <v>229</v>
      </c>
      <c r="B44" s="63" t="s">
        <v>230</v>
      </c>
      <c r="C44" s="7"/>
      <c r="D44" s="63"/>
      <c r="E44" s="7" t="s">
        <v>6</v>
      </c>
      <c r="F44" s="63" t="s">
        <v>231</v>
      </c>
      <c r="G44" s="10" t="s">
        <v>404</v>
      </c>
      <c r="H44" s="9" t="s">
        <v>6</v>
      </c>
      <c r="I44" s="53" t="s">
        <v>232</v>
      </c>
      <c r="J44" s="63"/>
      <c r="K44" s="63" t="s">
        <v>233</v>
      </c>
      <c r="L44" s="63" t="s">
        <v>234</v>
      </c>
      <c r="M44" s="10"/>
      <c r="N44" s="63"/>
      <c r="O44" s="7"/>
      <c r="P44" s="53"/>
      <c r="Q44" s="8"/>
      <c r="R44" s="63"/>
      <c r="S44" s="93">
        <v>25321</v>
      </c>
      <c r="T44" s="47">
        <f t="shared" si="10"/>
        <v>4</v>
      </c>
      <c r="U44" s="47">
        <f t="shared" ca="1" si="11"/>
        <v>51</v>
      </c>
      <c r="V44" s="93"/>
      <c r="W44" s="60">
        <f t="shared" si="2"/>
        <v>0</v>
      </c>
      <c r="X44" s="60">
        <f t="shared" ca="1" si="3"/>
        <v>0</v>
      </c>
      <c r="Y44" s="63"/>
      <c r="Z44" s="164" t="s">
        <v>446</v>
      </c>
    </row>
    <row r="45" spans="1:27" ht="23.25">
      <c r="A45" s="6" t="s">
        <v>324</v>
      </c>
      <c r="B45" s="63" t="s">
        <v>325</v>
      </c>
      <c r="C45" s="7"/>
      <c r="D45" s="63" t="s">
        <v>73</v>
      </c>
      <c r="E45" s="7" t="s">
        <v>6</v>
      </c>
      <c r="F45" s="63" t="s">
        <v>326</v>
      </c>
      <c r="G45" s="10"/>
      <c r="H45" s="9"/>
      <c r="I45" s="53"/>
      <c r="J45" s="63"/>
      <c r="K45" s="63"/>
      <c r="L45" s="63"/>
      <c r="M45" s="10" t="s">
        <v>379</v>
      </c>
      <c r="N45" s="63" t="s">
        <v>378</v>
      </c>
      <c r="O45" s="7" t="s">
        <v>6</v>
      </c>
      <c r="P45" s="53" t="s">
        <v>327</v>
      </c>
      <c r="Q45" s="8"/>
      <c r="R45" s="63"/>
      <c r="S45" s="93"/>
      <c r="T45" s="47"/>
      <c r="U45" s="47"/>
      <c r="V45" s="93"/>
      <c r="W45" s="60">
        <f t="shared" si="2"/>
        <v>0</v>
      </c>
      <c r="X45" s="60">
        <f t="shared" ca="1" si="3"/>
        <v>0</v>
      </c>
      <c r="Y45" s="63" t="s">
        <v>421</v>
      </c>
      <c r="Z45" s="164" t="s">
        <v>446</v>
      </c>
    </row>
    <row r="46" spans="1:27" ht="23.25">
      <c r="A46" s="6" t="s">
        <v>235</v>
      </c>
      <c r="B46" s="63" t="s">
        <v>236</v>
      </c>
      <c r="C46" s="7" t="s">
        <v>425</v>
      </c>
      <c r="D46" s="63" t="s">
        <v>237</v>
      </c>
      <c r="E46" s="7" t="s">
        <v>6</v>
      </c>
      <c r="F46" s="63" t="s">
        <v>238</v>
      </c>
      <c r="G46" s="63"/>
      <c r="H46" s="9" t="s">
        <v>6</v>
      </c>
      <c r="I46" s="53" t="s">
        <v>239</v>
      </c>
      <c r="J46" s="63"/>
      <c r="K46" s="63"/>
      <c r="L46" s="63"/>
      <c r="M46" s="10" t="s">
        <v>380</v>
      </c>
      <c r="N46" s="63" t="s">
        <v>354</v>
      </c>
      <c r="O46" s="7"/>
      <c r="P46" s="53"/>
      <c r="Q46" s="8"/>
      <c r="R46" s="63" t="s">
        <v>240</v>
      </c>
      <c r="S46" s="93">
        <v>17235</v>
      </c>
      <c r="T46" s="47">
        <f t="shared" ref="T46:T55" si="12">MONTH(S46)</f>
        <v>3</v>
      </c>
      <c r="U46" s="47">
        <f t="shared" ref="U46:U57" ca="1" si="13">YEAR(NOW())-YEAR(S46)</f>
        <v>73</v>
      </c>
      <c r="V46" s="93">
        <v>26173</v>
      </c>
      <c r="W46" s="60">
        <f t="shared" si="2"/>
        <v>8</v>
      </c>
      <c r="X46" s="60">
        <f t="shared" ca="1" si="3"/>
        <v>49</v>
      </c>
      <c r="Y46" s="63"/>
      <c r="Z46" s="164" t="s">
        <v>446</v>
      </c>
    </row>
    <row r="47" spans="1:27" ht="23.25">
      <c r="A47" s="6" t="s">
        <v>241</v>
      </c>
      <c r="B47" s="63" t="s">
        <v>242</v>
      </c>
      <c r="C47" s="7"/>
      <c r="D47" s="63" t="s">
        <v>243</v>
      </c>
      <c r="E47" s="7"/>
      <c r="F47" s="63"/>
      <c r="G47" s="63" t="s">
        <v>45</v>
      </c>
      <c r="H47" s="9"/>
      <c r="I47" s="53"/>
      <c r="J47" s="63"/>
      <c r="K47" s="63"/>
      <c r="L47" s="63"/>
      <c r="M47" s="10" t="s">
        <v>381</v>
      </c>
      <c r="N47" s="63" t="s">
        <v>334</v>
      </c>
      <c r="O47" s="7" t="s">
        <v>6</v>
      </c>
      <c r="P47" s="53" t="s">
        <v>244</v>
      </c>
      <c r="Q47" s="7" t="s">
        <v>6</v>
      </c>
      <c r="R47" s="63" t="s">
        <v>245</v>
      </c>
      <c r="S47" s="93">
        <v>16376</v>
      </c>
      <c r="T47" s="47">
        <f t="shared" si="12"/>
        <v>10</v>
      </c>
      <c r="U47" s="47">
        <f t="shared" ca="1" si="13"/>
        <v>76</v>
      </c>
      <c r="V47" s="93">
        <v>23990</v>
      </c>
      <c r="W47" s="60">
        <f t="shared" si="2"/>
        <v>9</v>
      </c>
      <c r="X47" s="60">
        <f t="shared" ca="1" si="3"/>
        <v>55</v>
      </c>
      <c r="Y47" s="63"/>
      <c r="Z47" s="164" t="s">
        <v>446</v>
      </c>
    </row>
    <row r="48" spans="1:27" ht="23.25">
      <c r="A48" s="6" t="s">
        <v>246</v>
      </c>
      <c r="B48" s="63" t="s">
        <v>247</v>
      </c>
      <c r="C48" s="63"/>
      <c r="D48" s="63" t="s">
        <v>249</v>
      </c>
      <c r="E48" s="7" t="s">
        <v>6</v>
      </c>
      <c r="F48" s="63" t="s">
        <v>250</v>
      </c>
      <c r="G48" s="63" t="s">
        <v>251</v>
      </c>
      <c r="H48" s="9"/>
      <c r="I48" s="53"/>
      <c r="J48" s="63"/>
      <c r="K48" s="63"/>
      <c r="L48" s="63"/>
      <c r="M48" s="10" t="s">
        <v>382</v>
      </c>
      <c r="N48" s="63" t="s">
        <v>331</v>
      </c>
      <c r="O48" s="7" t="s">
        <v>6</v>
      </c>
      <c r="P48" s="53" t="s">
        <v>252</v>
      </c>
      <c r="Q48" s="8"/>
      <c r="R48" s="63" t="s">
        <v>253</v>
      </c>
      <c r="S48" s="93">
        <v>23732</v>
      </c>
      <c r="T48" s="47">
        <f t="shared" si="12"/>
        <v>12</v>
      </c>
      <c r="U48" s="47">
        <f t="shared" ca="1" si="13"/>
        <v>56</v>
      </c>
      <c r="V48" s="93">
        <v>32823</v>
      </c>
      <c r="W48" s="60">
        <f t="shared" si="2"/>
        <v>11</v>
      </c>
      <c r="X48" s="60">
        <f t="shared" ca="1" si="3"/>
        <v>31</v>
      </c>
      <c r="Y48" s="63"/>
      <c r="Z48" s="164" t="s">
        <v>446</v>
      </c>
    </row>
    <row r="49" spans="1:26" ht="23.25">
      <c r="A49" s="6" t="s">
        <v>246</v>
      </c>
      <c r="B49" s="63" t="s">
        <v>42</v>
      </c>
      <c r="C49" s="7"/>
      <c r="D49" s="63" t="s">
        <v>254</v>
      </c>
      <c r="E49" s="7" t="s">
        <v>6</v>
      </c>
      <c r="F49" s="63" t="s">
        <v>255</v>
      </c>
      <c r="G49" s="63" t="s">
        <v>45</v>
      </c>
      <c r="H49" s="9"/>
      <c r="I49" s="53"/>
      <c r="J49" s="63"/>
      <c r="K49" s="63"/>
      <c r="L49" s="63"/>
      <c r="M49" s="10" t="s">
        <v>383</v>
      </c>
      <c r="N49" s="63" t="s">
        <v>354</v>
      </c>
      <c r="O49" s="7" t="s">
        <v>6</v>
      </c>
      <c r="P49" s="53" t="s">
        <v>256</v>
      </c>
      <c r="Q49" s="8"/>
      <c r="R49" s="63" t="s">
        <v>257</v>
      </c>
      <c r="S49" s="93">
        <v>13136</v>
      </c>
      <c r="T49" s="47">
        <f t="shared" si="12"/>
        <v>12</v>
      </c>
      <c r="U49" s="47">
        <f t="shared" ca="1" si="13"/>
        <v>85</v>
      </c>
      <c r="V49" s="93">
        <v>28077</v>
      </c>
      <c r="W49" s="60">
        <f t="shared" si="2"/>
        <v>11</v>
      </c>
      <c r="X49" s="60">
        <f t="shared" ca="1" si="3"/>
        <v>44</v>
      </c>
      <c r="Y49" s="63"/>
      <c r="Z49" s="164" t="s">
        <v>446</v>
      </c>
    </row>
    <row r="50" spans="1:26" ht="23.25">
      <c r="A50" s="6" t="s">
        <v>427</v>
      </c>
      <c r="B50" s="63" t="s">
        <v>428</v>
      </c>
      <c r="C50" s="7"/>
      <c r="D50" s="63" t="s">
        <v>429</v>
      </c>
      <c r="E50" s="7"/>
      <c r="F50" s="63"/>
      <c r="G50" s="10" t="s">
        <v>45</v>
      </c>
      <c r="H50" s="9"/>
      <c r="I50" s="53"/>
      <c r="J50" s="63"/>
      <c r="K50" s="63"/>
      <c r="L50" s="63"/>
      <c r="M50" s="10" t="s">
        <v>432</v>
      </c>
      <c r="N50" s="63" t="s">
        <v>350</v>
      </c>
      <c r="O50" s="7" t="s">
        <v>6</v>
      </c>
      <c r="P50" s="53" t="s">
        <v>430</v>
      </c>
      <c r="Q50" s="8" t="s">
        <v>6</v>
      </c>
      <c r="R50" s="63" t="s">
        <v>431</v>
      </c>
      <c r="S50" s="93">
        <v>17303</v>
      </c>
      <c r="T50" s="47">
        <f t="shared" si="12"/>
        <v>5</v>
      </c>
      <c r="U50" s="47">
        <f t="shared" ca="1" si="13"/>
        <v>73</v>
      </c>
      <c r="V50" s="93">
        <v>34506</v>
      </c>
      <c r="W50" s="60">
        <f t="shared" si="2"/>
        <v>6</v>
      </c>
      <c r="X50" s="60">
        <f ca="1">IF(V50="",0,YEAR(NOW())-YEAR(V50))</f>
        <v>26</v>
      </c>
      <c r="Y50" s="63"/>
      <c r="Z50" s="164" t="s">
        <v>420</v>
      </c>
    </row>
    <row r="51" spans="1:26" ht="23.25">
      <c r="A51" s="6" t="s">
        <v>258</v>
      </c>
      <c r="B51" s="63" t="s">
        <v>200</v>
      </c>
      <c r="C51" s="7"/>
      <c r="D51" s="63" t="s">
        <v>305</v>
      </c>
      <c r="E51" s="7" t="s">
        <v>6</v>
      </c>
      <c r="F51" s="63" t="s">
        <v>259</v>
      </c>
      <c r="G51" s="63" t="s">
        <v>45</v>
      </c>
      <c r="H51" s="9"/>
      <c r="I51" s="53"/>
      <c r="J51" s="63"/>
      <c r="K51" s="63"/>
      <c r="L51" s="63"/>
      <c r="M51" s="10" t="s">
        <v>384</v>
      </c>
      <c r="N51" s="63" t="s">
        <v>354</v>
      </c>
      <c r="O51" s="7" t="s">
        <v>6</v>
      </c>
      <c r="P51" s="53" t="s">
        <v>260</v>
      </c>
      <c r="Q51" s="8"/>
      <c r="R51" s="63" t="s">
        <v>261</v>
      </c>
      <c r="S51" s="93">
        <v>15663</v>
      </c>
      <c r="T51" s="47">
        <f t="shared" si="12"/>
        <v>11</v>
      </c>
      <c r="U51" s="47">
        <f t="shared" ca="1" si="13"/>
        <v>78</v>
      </c>
      <c r="V51" s="93">
        <v>42609</v>
      </c>
      <c r="W51" s="60">
        <f t="shared" si="2"/>
        <v>8</v>
      </c>
      <c r="X51" s="60">
        <f t="shared" ca="1" si="3"/>
        <v>4</v>
      </c>
      <c r="Y51" s="63"/>
      <c r="Z51" s="164" t="s">
        <v>446</v>
      </c>
    </row>
    <row r="52" spans="1:26" ht="23.25">
      <c r="A52" s="6" t="s">
        <v>262</v>
      </c>
      <c r="B52" s="63" t="s">
        <v>263</v>
      </c>
      <c r="C52" s="7"/>
      <c r="D52" s="63" t="s">
        <v>264</v>
      </c>
      <c r="E52" s="7" t="s">
        <v>6</v>
      </c>
      <c r="F52" s="63" t="s">
        <v>265</v>
      </c>
      <c r="G52" s="63" t="s">
        <v>266</v>
      </c>
      <c r="H52" s="9" t="s">
        <v>6</v>
      </c>
      <c r="I52" s="53" t="s">
        <v>268</v>
      </c>
      <c r="J52" s="63"/>
      <c r="K52" s="63" t="s">
        <v>267</v>
      </c>
      <c r="L52" s="63"/>
      <c r="M52" s="10" t="s">
        <v>385</v>
      </c>
      <c r="N52" s="63" t="s">
        <v>331</v>
      </c>
      <c r="O52" s="7"/>
      <c r="P52" s="63"/>
      <c r="Q52" s="8"/>
      <c r="R52" s="63"/>
      <c r="S52" s="93">
        <v>24372</v>
      </c>
      <c r="T52" s="47">
        <f t="shared" si="12"/>
        <v>9</v>
      </c>
      <c r="U52" s="47">
        <f t="shared" ca="1" si="13"/>
        <v>54</v>
      </c>
      <c r="V52" s="93">
        <v>32221</v>
      </c>
      <c r="W52" s="60">
        <f t="shared" si="2"/>
        <v>3</v>
      </c>
      <c r="X52" s="60">
        <f t="shared" ca="1" si="3"/>
        <v>32</v>
      </c>
      <c r="Y52" s="63"/>
      <c r="Z52" s="164" t="s">
        <v>446</v>
      </c>
    </row>
    <row r="53" spans="1:26" ht="23.25">
      <c r="A53" s="6" t="s">
        <v>269</v>
      </c>
      <c r="B53" s="63" t="s">
        <v>242</v>
      </c>
      <c r="C53" s="7"/>
      <c r="D53" s="63" t="s">
        <v>270</v>
      </c>
      <c r="E53" s="7" t="s">
        <v>6</v>
      </c>
      <c r="F53" s="63" t="s">
        <v>271</v>
      </c>
      <c r="G53" s="63"/>
      <c r="H53" s="9"/>
      <c r="I53" s="53"/>
      <c r="J53" s="63"/>
      <c r="K53" s="63"/>
      <c r="L53" s="63"/>
      <c r="M53" s="10" t="s">
        <v>387</v>
      </c>
      <c r="N53" s="63" t="s">
        <v>386</v>
      </c>
      <c r="O53" s="7" t="s">
        <v>6</v>
      </c>
      <c r="P53" s="53" t="s">
        <v>272</v>
      </c>
      <c r="Q53" s="8"/>
      <c r="R53" s="63" t="s">
        <v>273</v>
      </c>
      <c r="S53" s="93">
        <v>13536</v>
      </c>
      <c r="T53" s="47">
        <f t="shared" si="12"/>
        <v>1</v>
      </c>
      <c r="U53" s="47">
        <f t="shared" ca="1" si="13"/>
        <v>83</v>
      </c>
      <c r="V53" s="93">
        <v>34266</v>
      </c>
      <c r="W53" s="60">
        <f t="shared" si="2"/>
        <v>10</v>
      </c>
      <c r="X53" s="60">
        <f t="shared" ca="1" si="3"/>
        <v>27</v>
      </c>
      <c r="Y53" s="63"/>
      <c r="Z53" s="164" t="s">
        <v>446</v>
      </c>
    </row>
    <row r="54" spans="1:26" ht="23.25">
      <c r="A54" s="6" t="s">
        <v>274</v>
      </c>
      <c r="B54" s="63" t="s">
        <v>49</v>
      </c>
      <c r="C54" s="11"/>
      <c r="D54" s="63" t="s">
        <v>275</v>
      </c>
      <c r="E54" s="7" t="s">
        <v>6</v>
      </c>
      <c r="F54" s="63" t="s">
        <v>458</v>
      </c>
      <c r="G54" s="10"/>
      <c r="H54" s="9"/>
      <c r="I54" s="53" t="s">
        <v>460</v>
      </c>
      <c r="J54" s="63"/>
      <c r="K54" s="63"/>
      <c r="L54" s="63"/>
      <c r="M54" s="10" t="s">
        <v>388</v>
      </c>
      <c r="N54" s="63" t="s">
        <v>331</v>
      </c>
      <c r="O54" s="7" t="s">
        <v>6</v>
      </c>
      <c r="P54" s="53" t="s">
        <v>276</v>
      </c>
      <c r="Q54" s="8"/>
      <c r="R54" s="63" t="s">
        <v>277</v>
      </c>
      <c r="S54" s="93">
        <v>23808</v>
      </c>
      <c r="T54" s="47">
        <f t="shared" si="12"/>
        <v>3</v>
      </c>
      <c r="U54" s="47">
        <f t="shared" ca="1" si="13"/>
        <v>55</v>
      </c>
      <c r="V54" s="93">
        <v>31591</v>
      </c>
      <c r="W54" s="60">
        <f t="shared" si="2"/>
        <v>6</v>
      </c>
      <c r="X54" s="60">
        <f t="shared" ca="1" si="3"/>
        <v>34</v>
      </c>
      <c r="Y54" s="63"/>
      <c r="Z54" s="164" t="s">
        <v>446</v>
      </c>
    </row>
    <row r="55" spans="1:26" ht="23.25">
      <c r="A55" s="6" t="s">
        <v>278</v>
      </c>
      <c r="B55" s="63" t="s">
        <v>149</v>
      </c>
      <c r="C55" s="7"/>
      <c r="D55" s="63" t="s">
        <v>79</v>
      </c>
      <c r="E55" s="7" t="s">
        <v>6</v>
      </c>
      <c r="F55" s="63" t="s">
        <v>279</v>
      </c>
      <c r="G55" s="63" t="s">
        <v>280</v>
      </c>
      <c r="H55" s="9"/>
      <c r="I55" s="53"/>
      <c r="J55" s="63"/>
      <c r="K55" s="63"/>
      <c r="L55" s="63"/>
      <c r="M55" s="10" t="s">
        <v>390</v>
      </c>
      <c r="N55" s="63" t="s">
        <v>389</v>
      </c>
      <c r="O55" s="7" t="s">
        <v>6</v>
      </c>
      <c r="P55" s="53" t="s">
        <v>281</v>
      </c>
      <c r="Q55" s="8"/>
      <c r="R55" s="63"/>
      <c r="S55" s="93">
        <v>18213</v>
      </c>
      <c r="T55" s="47">
        <f t="shared" si="12"/>
        <v>11</v>
      </c>
      <c r="U55" s="47">
        <f t="shared" ca="1" si="13"/>
        <v>71</v>
      </c>
      <c r="V55" s="93">
        <v>24708</v>
      </c>
      <c r="W55" s="60">
        <f t="shared" si="2"/>
        <v>8</v>
      </c>
      <c r="X55" s="60">
        <f t="shared" ca="1" si="3"/>
        <v>53</v>
      </c>
      <c r="Y55" s="63"/>
      <c r="Z55" s="164" t="s">
        <v>446</v>
      </c>
    </row>
    <row r="56" spans="1:26" ht="33">
      <c r="A56" s="6" t="s">
        <v>282</v>
      </c>
      <c r="B56" s="10" t="s">
        <v>407</v>
      </c>
      <c r="C56" s="7"/>
      <c r="D56" s="63" t="s">
        <v>283</v>
      </c>
      <c r="E56" s="7" t="s">
        <v>6</v>
      </c>
      <c r="F56" s="63" t="s">
        <v>284</v>
      </c>
      <c r="G56" s="67" t="s">
        <v>401</v>
      </c>
      <c r="H56" s="9"/>
      <c r="I56" s="53"/>
      <c r="J56" s="63"/>
      <c r="K56" s="63" t="s">
        <v>285</v>
      </c>
      <c r="L56" s="63" t="s">
        <v>286</v>
      </c>
      <c r="M56" s="10" t="s">
        <v>391</v>
      </c>
      <c r="N56" s="63" t="s">
        <v>336</v>
      </c>
      <c r="O56" s="7" t="s">
        <v>6</v>
      </c>
      <c r="P56" s="53" t="s">
        <v>287</v>
      </c>
      <c r="Q56" s="8"/>
      <c r="R56" s="63" t="s">
        <v>285</v>
      </c>
      <c r="S56" s="93">
        <v>18705</v>
      </c>
      <c r="T56" s="47">
        <v>3</v>
      </c>
      <c r="U56" s="47">
        <f t="shared" ca="1" si="13"/>
        <v>69</v>
      </c>
      <c r="V56" s="93">
        <v>28119</v>
      </c>
      <c r="W56" s="60">
        <f t="shared" si="2"/>
        <v>12</v>
      </c>
      <c r="X56" s="60">
        <f t="shared" ca="1" si="3"/>
        <v>44</v>
      </c>
      <c r="Y56" s="63"/>
      <c r="Z56" s="164" t="s">
        <v>446</v>
      </c>
    </row>
    <row r="57" spans="1:26" ht="33.75" thickBot="1">
      <c r="A57" s="12" t="s">
        <v>288</v>
      </c>
      <c r="B57" s="13" t="s">
        <v>214</v>
      </c>
      <c r="C57" s="14"/>
      <c r="D57" s="13"/>
      <c r="E57" s="14" t="s">
        <v>6</v>
      </c>
      <c r="F57" s="13" t="s">
        <v>289</v>
      </c>
      <c r="G57" s="15" t="s">
        <v>290</v>
      </c>
      <c r="H57" s="51" t="s">
        <v>6</v>
      </c>
      <c r="I57" s="54" t="s">
        <v>291</v>
      </c>
      <c r="J57" s="13"/>
      <c r="K57" s="13" t="s">
        <v>292</v>
      </c>
      <c r="L57" s="13"/>
      <c r="M57" s="15" t="s">
        <v>392</v>
      </c>
      <c r="N57" s="13" t="s">
        <v>354</v>
      </c>
      <c r="O57" s="14"/>
      <c r="P57" s="54"/>
      <c r="Q57" s="16"/>
      <c r="R57" s="13"/>
      <c r="S57" s="94">
        <v>20010</v>
      </c>
      <c r="T57" s="52">
        <f>MONTH(S57)</f>
        <v>10</v>
      </c>
      <c r="U57" s="52">
        <f t="shared" ca="1" si="13"/>
        <v>66</v>
      </c>
      <c r="V57" s="94"/>
      <c r="W57" s="62">
        <f t="shared" si="2"/>
        <v>0</v>
      </c>
      <c r="X57" s="62">
        <f t="shared" ca="1" si="3"/>
        <v>0</v>
      </c>
      <c r="Y57" s="13"/>
      <c r="Z57" s="165" t="s">
        <v>446</v>
      </c>
    </row>
  </sheetData>
  <phoneticPr fontId="7" type="noConversion"/>
  <conditionalFormatting sqref="A3:L57 O3:Y57 M3:N26 M28:N57">
    <cfRule type="expression" dxfId="2" priority="6">
      <formula>$Z3="Not Active"</formula>
    </cfRule>
    <cfRule type="expression" dxfId="1" priority="10" stopIfTrue="1">
      <formula>$Z3="Honorary"</formula>
    </cfRule>
  </conditionalFormatting>
  <conditionalFormatting sqref="Z3:Z57">
    <cfRule type="expression" dxfId="0" priority="3">
      <formula>$Z3&lt;&gt;"Active"</formula>
    </cfRule>
  </conditionalFormatting>
  <conditionalFormatting sqref="M27:N27">
    <cfRule type="expression" dxfId="13" priority="1">
      <formula>$Z27="Not Active"</formula>
    </cfRule>
    <cfRule type="expression" dxfId="12" priority="2" stopIfTrue="1">
      <formula>$Z27="Honorary"</formula>
    </cfRule>
  </conditionalFormatting>
  <hyperlinks>
    <hyperlink ref="P3" r:id="rId1"/>
    <hyperlink ref="I4" r:id="rId2"/>
    <hyperlink ref="P5" r:id="rId3"/>
    <hyperlink ref="P6" r:id="rId4"/>
    <hyperlink ref="P7" r:id="rId5"/>
    <hyperlink ref="P8" r:id="rId6"/>
    <hyperlink ref="I10" r:id="rId7"/>
    <hyperlink ref="P11" r:id="rId8"/>
    <hyperlink ref="I12" r:id="rId9"/>
    <hyperlink ref="P13" r:id="rId10"/>
    <hyperlink ref="P14" r:id="rId11"/>
    <hyperlink ref="P16" r:id="rId12"/>
    <hyperlink ref="P17" r:id="rId13"/>
    <hyperlink ref="P21" r:id="rId14"/>
    <hyperlink ref="P22" r:id="rId15"/>
    <hyperlink ref="P23" r:id="rId16"/>
    <hyperlink ref="I24" r:id="rId17"/>
    <hyperlink ref="I26" r:id="rId18"/>
    <hyperlink ref="P27" r:id="rId19"/>
    <hyperlink ref="P28" r:id="rId20"/>
    <hyperlink ref="P29" r:id="rId21"/>
    <hyperlink ref="I30" r:id="rId22"/>
    <hyperlink ref="P30" r:id="rId23"/>
    <hyperlink ref="I31" r:id="rId24"/>
    <hyperlink ref="P32" r:id="rId25"/>
    <hyperlink ref="I33" r:id="rId26"/>
    <hyperlink ref="P34" r:id="rId27"/>
    <hyperlink ref="A35" r:id="rId28"/>
    <hyperlink ref="P35" r:id="rId29"/>
    <hyperlink ref="P36" r:id="rId30"/>
    <hyperlink ref="I37" r:id="rId31"/>
    <hyperlink ref="I38" r:id="rId32"/>
    <hyperlink ref="P39" r:id="rId33"/>
    <hyperlink ref="P41" r:id="rId34"/>
    <hyperlink ref="P42" r:id="rId35"/>
    <hyperlink ref="I44" r:id="rId36"/>
    <hyperlink ref="I46" r:id="rId37"/>
    <hyperlink ref="P47" r:id="rId38"/>
    <hyperlink ref="P48" r:id="rId39"/>
    <hyperlink ref="P49" r:id="rId40"/>
    <hyperlink ref="P51" r:id="rId41"/>
    <hyperlink ref="I52" r:id="rId42"/>
    <hyperlink ref="P53" r:id="rId43"/>
    <hyperlink ref="P54" r:id="rId44"/>
    <hyperlink ref="P55" r:id="rId45"/>
    <hyperlink ref="P56" r:id="rId46"/>
    <hyperlink ref="I57" r:id="rId47"/>
    <hyperlink ref="P15" r:id="rId48" display="tfibich@yahoo.com"/>
    <hyperlink ref="P43" r:id="rId49"/>
    <hyperlink ref="P25" r:id="rId50"/>
    <hyperlink ref="P45" r:id="rId51"/>
    <hyperlink ref="P9" r:id="rId52"/>
    <hyperlink ref="P20" r:id="rId53"/>
    <hyperlink ref="P50" r:id="rId54"/>
    <hyperlink ref="P18" r:id="rId55"/>
    <hyperlink ref="I19" r:id="rId56"/>
  </hyperlinks>
  <printOptions gridLines="1"/>
  <pageMargins left="0.7" right="0.7" top="0.75" bottom="0.75" header="0.51180555555555496" footer="0.51180555555555496"/>
  <pageSetup scale="31" firstPageNumber="0" orientation="landscape" horizontalDpi="300" verticalDpi="300" r:id="rId5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zoomScaleSheetLayoutView="100" workbookViewId="0">
      <pane ySplit="2" topLeftCell="A3" activePane="bottomLeft" state="frozen"/>
      <selection pane="bottomLeft" activeCell="G24" sqref="G24"/>
    </sheetView>
  </sheetViews>
  <sheetFormatPr defaultRowHeight="15.75"/>
  <cols>
    <col min="1" max="1" width="10.85546875" style="30" bestFit="1" customWidth="1"/>
    <col min="2" max="2" width="14" style="30" bestFit="1" customWidth="1"/>
    <col min="3" max="3" width="15.28515625" style="30" bestFit="1" customWidth="1"/>
    <col min="4" max="4" width="24.85546875" style="30" bestFit="1" customWidth="1"/>
    <col min="5" max="5" width="27.42578125" style="30" bestFit="1" customWidth="1"/>
    <col min="6" max="6" width="32.42578125" style="30" bestFit="1" customWidth="1"/>
    <col min="7" max="7" width="18" customWidth="1"/>
  </cols>
  <sheetData>
    <row r="1" spans="1:7" s="76" customFormat="1" ht="21.75" customHeight="1" thickBot="1">
      <c r="A1" s="80" t="s">
        <v>0</v>
      </c>
      <c r="B1" s="81">
        <f>COUNTA(B3:B70)</f>
        <v>54</v>
      </c>
      <c r="C1" s="82" t="s">
        <v>328</v>
      </c>
      <c r="D1" s="83" t="s">
        <v>393</v>
      </c>
      <c r="E1" s="84" t="s">
        <v>394</v>
      </c>
      <c r="F1" s="87"/>
    </row>
    <row r="2" spans="1:7" s="28" customFormat="1" ht="19.5" thickBot="1">
      <c r="A2" s="57" t="s">
        <v>303</v>
      </c>
      <c r="B2" s="58" t="s">
        <v>304</v>
      </c>
      <c r="C2" s="58" t="s">
        <v>306</v>
      </c>
      <c r="D2" s="58" t="s">
        <v>12</v>
      </c>
      <c r="E2" s="86" t="s">
        <v>333</v>
      </c>
      <c r="F2" s="115" t="s">
        <v>302</v>
      </c>
      <c r="G2" s="116" t="s">
        <v>21</v>
      </c>
    </row>
    <row r="3" spans="1:7" s="27" customFormat="1">
      <c r="A3" s="34" t="str">
        <f>Roster!A3</f>
        <v>Achadjian</v>
      </c>
      <c r="B3" s="35" t="str">
        <f>Roster!B3</f>
        <v>Katcho</v>
      </c>
      <c r="C3" s="35" t="str">
        <f>IF(Roster!F3=0,Roster!R3,Roster!F3)</f>
        <v>805-544-3064</v>
      </c>
      <c r="D3" s="35" t="str">
        <f>Roster!M3</f>
        <v>775 La Teena</v>
      </c>
      <c r="E3" s="35" t="str">
        <f>Roster!N3</f>
        <v>Arroyo Grande, CA 93420</v>
      </c>
      <c r="F3" s="118" t="str">
        <f>IF(Roster!P3=0,Roster!I3,Roster!P3)</f>
        <v>katchoman@yahoo.com</v>
      </c>
      <c r="G3" s="119" t="str">
        <f>IF(Roster!Y3=0,"",Roster!Y3)</f>
        <v/>
      </c>
    </row>
    <row r="4" spans="1:7">
      <c r="A4" s="31" t="str">
        <f>Roster!A4</f>
        <v>Allan</v>
      </c>
      <c r="B4" s="29" t="str">
        <f>Roster!B4</f>
        <v>Dennis</v>
      </c>
      <c r="C4" s="29" t="str">
        <f>IF(Roster!F4=0,Roster!R4,Roster!F4)</f>
        <v>805-441-4434</v>
      </c>
      <c r="D4" s="29" t="str">
        <f>Roster!M4</f>
        <v>9009 Huasna Rd.</v>
      </c>
      <c r="E4" s="29" t="str">
        <f>Roster!N4</f>
        <v>Arroyo Grande, CA 93420</v>
      </c>
      <c r="F4" s="117" t="str">
        <f>IF(Roster!P4=0,Roster!I4,Roster!P4)</f>
        <v>dennis@allanrealestate.com</v>
      </c>
      <c r="G4" s="120" t="str">
        <f>IF(Roster!Y4=0,"",Roster!Y4)</f>
        <v/>
      </c>
    </row>
    <row r="5" spans="1:7">
      <c r="A5" s="31" t="str">
        <f>Roster!A5</f>
        <v>Arnoldsen</v>
      </c>
      <c r="B5" s="29" t="str">
        <f>Roster!B5</f>
        <v>Ron</v>
      </c>
      <c r="C5" s="29" t="str">
        <f>IF(Roster!F5=0,Roster!R5,Roster!F5)</f>
        <v>805-481-2522</v>
      </c>
      <c r="D5" s="29" t="str">
        <f>Roster!M5</f>
        <v>754 Newport Ave.</v>
      </c>
      <c r="E5" s="29" t="str">
        <f>Roster!N5</f>
        <v>Grover Beach, CA 93433</v>
      </c>
      <c r="F5" s="117" t="str">
        <f>IF(Roster!P5=0,Roster!I5,Roster!P5)</f>
        <v>redandblack48GMC@yahoo.com</v>
      </c>
      <c r="G5" s="120" t="str">
        <f>IF(Roster!Y5=0,"",Roster!Y5)</f>
        <v/>
      </c>
    </row>
    <row r="6" spans="1:7">
      <c r="A6" s="31" t="str">
        <f>Roster!A6</f>
        <v>Banducci</v>
      </c>
      <c r="B6" s="29" t="str">
        <f>Roster!B6</f>
        <v>Tim</v>
      </c>
      <c r="C6" s="29" t="str">
        <f>IF(Roster!F6=0,Roster!R6,Roster!F6)</f>
        <v>805-441-3751</v>
      </c>
      <c r="D6" s="29" t="str">
        <f>Roster!M6</f>
        <v>2814 Branch Mill Rd.</v>
      </c>
      <c r="E6" s="29" t="str">
        <f>Roster!N6</f>
        <v>Arroyo Grande 93420</v>
      </c>
      <c r="F6" s="117" t="str">
        <f>IF(Roster!P6=0,Roster!I6,Roster!P6)</f>
        <v>tmb@california-west.com</v>
      </c>
      <c r="G6" s="120" t="str">
        <f>IF(Roster!Y6=0,"",Roster!Y6)</f>
        <v/>
      </c>
    </row>
    <row r="7" spans="1:7">
      <c r="A7" s="31" t="str">
        <f>Roster!A7</f>
        <v>Blecha</v>
      </c>
      <c r="B7" s="29" t="str">
        <f>Roster!B7</f>
        <v>Jim</v>
      </c>
      <c r="C7" s="29" t="str">
        <f>IF(Roster!F7=0,Roster!R7,Roster!F7)</f>
        <v>805-710-1546</v>
      </c>
      <c r="D7" s="29" t="str">
        <f>Roster!M7</f>
        <v>158 Baker Ave.</v>
      </c>
      <c r="E7" s="29" t="str">
        <f>Roster!N7</f>
        <v>Shell Beach, CA 93449</v>
      </c>
      <c r="F7" s="117" t="str">
        <f>IF(Roster!P7=0,Roster!I7,Roster!P7)</f>
        <v>blecha@charter.net</v>
      </c>
      <c r="G7" s="120" t="str">
        <f>IF(Roster!Y7=0,"",Roster!Y7)</f>
        <v/>
      </c>
    </row>
    <row r="8" spans="1:7">
      <c r="A8" s="31" t="str">
        <f>Roster!A8</f>
        <v>Buck</v>
      </c>
      <c r="B8" s="29" t="str">
        <f>Roster!B8</f>
        <v>Allan C.</v>
      </c>
      <c r="C8" s="29" t="str">
        <f>IF(Roster!F8=0,Roster!R8,Roster!F8)</f>
        <v>805-748-5785</v>
      </c>
      <c r="D8" s="29" t="str">
        <f>Roster!M8</f>
        <v>1168 Satillo Way</v>
      </c>
      <c r="E8" s="29" t="str">
        <f>Roster!N8</f>
        <v>Nipomo, CA 93444</v>
      </c>
      <c r="F8" s="117" t="str">
        <f>IF(Roster!P8=0,Roster!I8,Roster!P8)</f>
        <v>allanbuck@aol.com</v>
      </c>
      <c r="G8" s="120" t="str">
        <f>IF(Roster!Y8=0,"",Roster!Y8)</f>
        <v/>
      </c>
    </row>
    <row r="9" spans="1:7">
      <c r="A9" s="31" t="str">
        <f>Roster!A9</f>
        <v>Cabassi</v>
      </c>
      <c r="B9" s="29" t="str">
        <f>Roster!B9</f>
        <v>Charlie</v>
      </c>
      <c r="C9" s="29" t="str">
        <f>IF(Roster!F9=0,Roster!R9,Roster!F9)</f>
        <v>805-710-1017</v>
      </c>
      <c r="D9" s="29" t="str">
        <f>Roster!M9</f>
        <v>980 Huasna Rd.</v>
      </c>
      <c r="E9" s="29" t="str">
        <f>Roster!N9</f>
        <v>Arroyo Grande, CA 93420</v>
      </c>
      <c r="F9" s="117" t="str">
        <f>IF(Roster!P9=0,Roster!I9,Roster!P9)</f>
        <v>charles.cabassi@gmail.com</v>
      </c>
      <c r="G9" s="120" t="str">
        <f>IF(Roster!Y9=0,"",Roster!Y9)</f>
        <v/>
      </c>
    </row>
    <row r="10" spans="1:7">
      <c r="A10" s="31" t="str">
        <f>Roster!A10</f>
        <v>Cohl</v>
      </c>
      <c r="B10" s="29" t="str">
        <f>Roster!B10</f>
        <v>Phil</v>
      </c>
      <c r="C10" s="29" t="str">
        <f>IF(Roster!F10=0,Roster!R10,Roster!F10)</f>
        <v>805--441-4459</v>
      </c>
      <c r="D10" s="29" t="str">
        <f>Roster!M10</f>
        <v>2605 Snowcone Pl.</v>
      </c>
      <c r="E10" s="29" t="str">
        <f>Roster!N10</f>
        <v>Arroyo Grande, CA 93420</v>
      </c>
      <c r="F10" s="117" t="str">
        <f>IF(Roster!P10=0,Roster!I10,Roster!P10)</f>
        <v>philcohl42@gmail.com</v>
      </c>
      <c r="G10" s="120" t="str">
        <f>IF(Roster!Y10=0,"",Roster!Y10)</f>
        <v/>
      </c>
    </row>
    <row r="11" spans="1:7">
      <c r="A11" s="31" t="str">
        <f>Roster!A11</f>
        <v>Crampton</v>
      </c>
      <c r="B11" s="29" t="str">
        <f>Roster!B11</f>
        <v>David</v>
      </c>
      <c r="C11" s="29" t="str">
        <f>IF(Roster!F11=0,Roster!R11,Roster!F11)</f>
        <v>415-786-7130</v>
      </c>
      <c r="D11" s="29" t="str">
        <f>Roster!M11</f>
        <v>889 Tempus Cir.</v>
      </c>
      <c r="E11" s="29" t="str">
        <f>Roster!N11</f>
        <v>Arroyo Grande, CA 93420</v>
      </c>
      <c r="F11" s="117" t="str">
        <f>IF(Roster!P11=0,Roster!I11,Roster!P11)</f>
        <v>davidcrampton@ie2b.com</v>
      </c>
      <c r="G11" s="120" t="str">
        <f>IF(Roster!Y11=0,"",Roster!Y11)</f>
        <v/>
      </c>
    </row>
    <row r="12" spans="1:7">
      <c r="A12" s="31" t="str">
        <f>Roster!A12</f>
        <v>Daguerre</v>
      </c>
      <c r="B12" s="29" t="str">
        <f>Roster!B12</f>
        <v>Dave</v>
      </c>
      <c r="C12" s="29" t="str">
        <f>IF(Roster!F12=0,Roster!R12,Roster!F12)</f>
        <v>559-679-0073</v>
      </c>
      <c r="D12" s="29" t="str">
        <f>Roster!M12</f>
        <v>951 Bello St.</v>
      </c>
      <c r="E12" s="29" t="str">
        <f>Roster!N12</f>
        <v>Pismo Beach, CA 93449</v>
      </c>
      <c r="F12" s="117" t="str">
        <f>IF(Roster!P12=0,Roster!I12,Roster!P12)</f>
        <v>dag@royalvista.com</v>
      </c>
      <c r="G12" s="120" t="str">
        <f>IF(Roster!Y12=0,"",Roster!Y12)</f>
        <v/>
      </c>
    </row>
    <row r="13" spans="1:7">
      <c r="A13" s="31" t="str">
        <f>Roster!A13</f>
        <v>Davis</v>
      </c>
      <c r="B13" s="29" t="str">
        <f>Roster!B13</f>
        <v>Byron</v>
      </c>
      <c r="C13" s="29" t="str">
        <f>IF(Roster!F13=0,Roster!R13,Roster!F13)</f>
        <v>805-260-6008</v>
      </c>
      <c r="D13" s="29" t="str">
        <f>Roster!M13</f>
        <v>2634 Barcelona</v>
      </c>
      <c r="E13" s="29" t="str">
        <f>Roster!N13</f>
        <v>Pismo Beach, CA 93449</v>
      </c>
      <c r="F13" s="117" t="str">
        <f>IF(Roster!P13=0,Roster!I13,Roster!P13)</f>
        <v>hang10doc@yahoo.com</v>
      </c>
      <c r="G13" s="120" t="str">
        <f>IF(Roster!Y13=0,"",Roster!Y13)</f>
        <v/>
      </c>
    </row>
    <row r="14" spans="1:7">
      <c r="A14" s="31" t="str">
        <f>Roster!A14</f>
        <v xml:space="preserve">Dixon       </v>
      </c>
      <c r="B14" s="29" t="str">
        <f>Roster!B14</f>
        <v>David</v>
      </c>
      <c r="C14" s="29" t="str">
        <f>IF(Roster!F14=0,Roster!R14,Roster!F14)</f>
        <v>661-747-3855</v>
      </c>
      <c r="D14" s="29" t="str">
        <f>Roster!M14</f>
        <v>140 S. Dolliver #95</v>
      </c>
      <c r="E14" s="29" t="str">
        <f>Roster!N14</f>
        <v>PismoBeach, CA 93449</v>
      </c>
      <c r="F14" s="117" t="str">
        <f>IF(Roster!P14=0,Roster!I14,Roster!P14)</f>
        <v>dixondave@msn.com</v>
      </c>
      <c r="G14" s="120" t="str">
        <f>IF(Roster!Y14=0,"",Roster!Y14)</f>
        <v/>
      </c>
    </row>
    <row r="15" spans="1:7">
      <c r="A15" s="31" t="str">
        <f>Roster!A15</f>
        <v>Ekbom</v>
      </c>
      <c r="B15" s="29" t="str">
        <f>Roster!B15</f>
        <v>David</v>
      </c>
      <c r="C15" s="29" t="str">
        <f>IF(Roster!F15=0,Roster!R15,Roster!F15)</f>
        <v>805-489-2357</v>
      </c>
      <c r="D15" s="29" t="str">
        <f>Roster!M15</f>
        <v>1328 Grand Ave</v>
      </c>
      <c r="E15" s="29" t="str">
        <f>Roster!N15</f>
        <v>Grover Beach, CA 93433</v>
      </c>
      <c r="F15" s="117" t="str">
        <f>IF(Roster!P15=0,Roster!I15,Roster!P15)</f>
        <v>ekbom2@aol.com</v>
      </c>
      <c r="G15" s="120" t="str">
        <f>IF(Roster!Y15=0,"",Roster!Y15)</f>
        <v/>
      </c>
    </row>
    <row r="16" spans="1:7">
      <c r="A16" s="31" t="str">
        <f>Roster!A16</f>
        <v>Fibich</v>
      </c>
      <c r="B16" s="29" t="str">
        <f>Roster!B16</f>
        <v>Terry</v>
      </c>
      <c r="C16" s="29" t="str">
        <f>IF(Roster!F16=0,Roster!R16,Roster!F16)</f>
        <v>805-431-1413</v>
      </c>
      <c r="D16" s="29" t="str">
        <f>Roster!M16</f>
        <v>412 Emerald Bay Dr.</v>
      </c>
      <c r="E16" s="29" t="str">
        <f>Roster!N16</f>
        <v>Arroyo Grande, CA 93420</v>
      </c>
      <c r="F16" s="117" t="str">
        <f>IF(Roster!P16=0,Roster!I16,Roster!P16)</f>
        <v>tfibich@yahoo.com</v>
      </c>
      <c r="G16" s="120" t="str">
        <f>IF(Roster!Y16=0,"",Roster!Y16)</f>
        <v/>
      </c>
    </row>
    <row r="17" spans="1:8">
      <c r="A17" s="31" t="str">
        <f>Roster!A17</f>
        <v>Fink</v>
      </c>
      <c r="B17" s="29" t="str">
        <f>Roster!B17</f>
        <v>Fred</v>
      </c>
      <c r="C17" s="29" t="str">
        <f>IF(Roster!F17=0,Roster!R17,Roster!F17)</f>
        <v>209-483-2301</v>
      </c>
      <c r="D17" s="29" t="str">
        <f>Roster!M17</f>
        <v>2622 Barcelona</v>
      </c>
      <c r="E17" s="29" t="str">
        <f>Roster!N17</f>
        <v>Shell Beach, CA 93449</v>
      </c>
      <c r="F17" s="117" t="str">
        <f>IF(Roster!P17=0,Roster!I17,Roster!P17)</f>
        <v>fredfink2@yahoo.com</v>
      </c>
      <c r="G17" s="120" t="str">
        <f>IF(Roster!Y17=0,"",Roster!Y17)</f>
        <v/>
      </c>
    </row>
    <row r="18" spans="1:8">
      <c r="A18" s="31" t="str">
        <f>Roster!A18</f>
        <v>Fiser</v>
      </c>
      <c r="B18" s="29" t="str">
        <f>Roster!B18</f>
        <v>Randy</v>
      </c>
      <c r="C18" s="29" t="str">
        <f>IF(Roster!F18=0,Roster!R18,Roster!F18)</f>
        <v>805-801-3820</v>
      </c>
      <c r="D18" s="29" t="str">
        <f>Roster!M18</f>
        <v>340 Front St.</v>
      </c>
      <c r="E18" s="29" t="str">
        <f>Roster!N18</f>
        <v>Grover Beach, CA 93433</v>
      </c>
      <c r="F18" s="117" t="str">
        <f>IF(Roster!P18=0,Roster!I18,Roster!P18)</f>
        <v>rfiser66@charter.net</v>
      </c>
      <c r="G18" s="120" t="str">
        <f>IF(Roster!Y18=0,"",Roster!Y18)</f>
        <v/>
      </c>
    </row>
    <row r="19" spans="1:8">
      <c r="A19" s="31" t="str">
        <f>Roster!A20</f>
        <v>Gerrish</v>
      </c>
      <c r="B19" s="29" t="str">
        <f>Roster!B20</f>
        <v>Bill</v>
      </c>
      <c r="C19" s="29" t="str">
        <f>IF(Roster!F20=0,Roster!R20,Roster!F20)</f>
        <v>805-235-9529</v>
      </c>
      <c r="D19" s="29" t="str">
        <f>Roster!M20</f>
        <v>611 Shelter Rd.</v>
      </c>
      <c r="E19" s="29" t="str">
        <f>Roster!N20</f>
        <v>Nipomo, CA 93444</v>
      </c>
      <c r="F19" s="117" t="str">
        <f>IF(Roster!P20=0,Roster!I20,Roster!P20)</f>
        <v>billgerrish@hotmail.com</v>
      </c>
      <c r="G19" s="120" t="str">
        <f>IF(Roster!Y20=0,"",Roster!Y20)</f>
        <v/>
      </c>
    </row>
    <row r="20" spans="1:8">
      <c r="A20" s="31" t="str">
        <f>Roster!A21</f>
        <v>Gould</v>
      </c>
      <c r="B20" s="29" t="str">
        <f>Roster!B21</f>
        <v>Kelvin</v>
      </c>
      <c r="C20" s="29" t="str">
        <f>IF(Roster!F21=0,Roster!R21,Roster!F21)</f>
        <v>805-441-4848</v>
      </c>
      <c r="D20" s="29" t="str">
        <f>Roster!M21</f>
        <v>332 Corona del Terra</v>
      </c>
      <c r="E20" s="29" t="str">
        <f>Roster!N21</f>
        <v>Arroyo Grande, CA  93421</v>
      </c>
      <c r="F20" s="117" t="str">
        <f>IF(Roster!P21=0,Roster!I21,Roster!P21)</f>
        <v>pgould@fix.net</v>
      </c>
      <c r="G20" s="120" t="str">
        <f>IF(Roster!Y21=0,"",Roster!Y21)</f>
        <v/>
      </c>
    </row>
    <row r="21" spans="1:8">
      <c r="A21" s="31" t="str">
        <f>Roster!A22</f>
        <v>Hansen</v>
      </c>
      <c r="B21" s="29" t="str">
        <f>Roster!B22</f>
        <v>John C.</v>
      </c>
      <c r="C21" s="29" t="str">
        <f>IF(Roster!F22=0,Roster!R22,Roster!F22)</f>
        <v>805-441-4194</v>
      </c>
      <c r="D21" s="29" t="str">
        <f>Roster!M22</f>
        <v>3 Paseo Ladera</v>
      </c>
      <c r="E21" s="29" t="str">
        <f>Roster!N22</f>
        <v>Pismo Beach, CA 93449</v>
      </c>
      <c r="F21" s="117" t="str">
        <f>IF(Roster!P22=0,Roster!I22,Roster!P22)</f>
        <v>john.hansen@charter.net</v>
      </c>
      <c r="G21" s="120" t="str">
        <f>IF(Roster!Y22=0,"",Roster!Y22)</f>
        <v/>
      </c>
    </row>
    <row r="22" spans="1:8">
      <c r="A22" s="31" t="str">
        <f>Roster!A23</f>
        <v>Hendricks</v>
      </c>
      <c r="B22" s="29" t="str">
        <f>Roster!B23</f>
        <v>Craig</v>
      </c>
      <c r="C22" s="29" t="str">
        <f>IF(Roster!F23=0,Roster!R23,Roster!F23)</f>
        <v>805-710-3252</v>
      </c>
      <c r="D22" s="29" t="str">
        <f>Roster!M23</f>
        <v>1069 Ash St.</v>
      </c>
      <c r="E22" s="29" t="str">
        <f>Roster!N23</f>
        <v>Arroyo Grande, CA 93420</v>
      </c>
      <c r="F22" s="117" t="str">
        <f>IF(Roster!P23=0,Roster!I23,Roster!P23)</f>
        <v>craighendricks@gmail.com</v>
      </c>
      <c r="G22" s="120" t="str">
        <f>IF(Roster!Y23=0,"",Roster!Y23)</f>
        <v/>
      </c>
      <c r="H22" s="77"/>
    </row>
    <row r="23" spans="1:8" ht="47.25">
      <c r="A23" s="31" t="str">
        <f>Roster!A24</f>
        <v>Holbrook</v>
      </c>
      <c r="B23" s="29" t="str">
        <f>Roster!B24</f>
        <v>Tom</v>
      </c>
      <c r="C23" s="29" t="str">
        <f>IF(Roster!F24=0,Roster!R24,Roster!F24)</f>
        <v>805-440-4939</v>
      </c>
      <c r="D23" s="29" t="str">
        <f>Roster!M24</f>
        <v>2447 Cranesbill Place
Mail to:
P.O. Box 2502</v>
      </c>
      <c r="E23" s="29" t="str">
        <f>Roster!N24</f>
        <v>Avila Beach, CA 93424</v>
      </c>
      <c r="F23" s="117" t="str">
        <f>IF(Roster!P24=0,Roster!I24,Roster!P24)</f>
        <v>tom.holbrook@lpl.com</v>
      </c>
      <c r="G23" s="120" t="str">
        <f>IF(Roster!Y24=0,"",Roster!Y24)</f>
        <v/>
      </c>
      <c r="H23" s="77"/>
    </row>
    <row r="24" spans="1:8">
      <c r="A24" s="31" t="str">
        <f>Roster!A25</f>
        <v>Hoover</v>
      </c>
      <c r="B24" s="29" t="str">
        <f>Roster!B25</f>
        <v>Jack</v>
      </c>
      <c r="C24" s="29" t="str">
        <f>IF(Roster!F25=0,Roster!R25,Roster!F25)</f>
        <v>805-459-5458</v>
      </c>
      <c r="D24" s="29" t="str">
        <f>Roster!M25</f>
        <v>1124 Margarita Ave</v>
      </c>
      <c r="E24" s="29" t="str">
        <f>Roster!N25</f>
        <v>Grover Beach, CA 93433</v>
      </c>
      <c r="F24" s="117" t="str">
        <f>IF(Roster!P25=0,Roster!I25,Roster!P25)</f>
        <v>jjhoover@icloud.com</v>
      </c>
      <c r="G24" s="120" t="str">
        <f>IF(Roster!Y25=0,"",Roster!Y25)</f>
        <v>Limited Member</v>
      </c>
      <c r="H24" s="77"/>
    </row>
    <row r="25" spans="1:8">
      <c r="A25" s="31" t="str">
        <f>Roster!A26</f>
        <v>Johnson</v>
      </c>
      <c r="B25" s="29" t="str">
        <f>Roster!B26</f>
        <v>J</v>
      </c>
      <c r="C25" s="29" t="str">
        <f>IF(Roster!F26=0,Roster!R26,Roster!F26)</f>
        <v>805-459-7577</v>
      </c>
      <c r="D25" s="29" t="str">
        <f>Roster!M26</f>
        <v>1208 Huasna Rd.</v>
      </c>
      <c r="E25" s="29" t="str">
        <f>Roster!N26</f>
        <v>Arroyo Grande, CA  93420</v>
      </c>
      <c r="F25" s="117" t="str">
        <f>IF(Roster!P26=0,Roster!I26,Roster!P26)</f>
        <v>J@jjohnson.net</v>
      </c>
      <c r="G25" s="120" t="str">
        <f>IF(Roster!Y26=0,"",Roster!Y26)</f>
        <v/>
      </c>
    </row>
    <row r="26" spans="1:8">
      <c r="A26" s="31" t="str">
        <f>Roster!A27</f>
        <v>Laiblin</v>
      </c>
      <c r="B26" s="29" t="str">
        <f>Roster!B27</f>
        <v>Eric</v>
      </c>
      <c r="C26" s="29" t="str">
        <f>IF(Roster!F27=0,Roster!R27,Roster!F27)</f>
        <v>805-478-5084</v>
      </c>
      <c r="D26" s="29" t="str">
        <f>Roster!M27</f>
        <v>791 Price St. #308</v>
      </c>
      <c r="E26" s="29" t="str">
        <f>Roster!N27</f>
        <v>Pismo Beach, CA. 93449</v>
      </c>
      <c r="F26" s="117" t="str">
        <f>IF(Roster!P27=0,Roster!I27,Roster!P27)</f>
        <v>laiblin2003@gmail.com</v>
      </c>
      <c r="G26" s="120" t="str">
        <f>IF(Roster!Y27=0,"",Roster!Y27)</f>
        <v/>
      </c>
    </row>
    <row r="27" spans="1:8">
      <c r="A27" s="31" t="str">
        <f>Roster!A28</f>
        <v>London</v>
      </c>
      <c r="B27" s="29" t="str">
        <f>Roster!B28</f>
        <v>Marty</v>
      </c>
      <c r="C27" s="29" t="str">
        <f>IF(Roster!F28=0,Roster!R28,Roster!F28)</f>
        <v>805-471-3957</v>
      </c>
      <c r="D27" s="29" t="str">
        <f>Roster!M28</f>
        <v>356 Stagecoach Rd.</v>
      </c>
      <c r="E27" s="29" t="str">
        <f>Roster!N28</f>
        <v>Arroyo Grande, CA , 93420</v>
      </c>
      <c r="F27" s="117" t="str">
        <f>IF(Roster!P28=0,Roster!I28,Roster!P28)</f>
        <v>marsuelond@gmail.com</v>
      </c>
      <c r="G27" s="120" t="str">
        <f>IF(Roster!Y28=0,"",Roster!Y28)</f>
        <v/>
      </c>
    </row>
    <row r="28" spans="1:8">
      <c r="A28" s="31" t="str">
        <f>Roster!A29</f>
        <v>Markwith</v>
      </c>
      <c r="B28" s="29" t="str">
        <f>Roster!B29</f>
        <v>Robert</v>
      </c>
      <c r="C28" s="29" t="str">
        <f>IF(Roster!F29=0,Roster!R29,Roster!F29)</f>
        <v>805-602-0615</v>
      </c>
      <c r="D28" s="29" t="str">
        <f>Roster!M29</f>
        <v>1349 Pacific Avenue</v>
      </c>
      <c r="E28" s="29" t="str">
        <f>Roster!N29</f>
        <v>Cayucos, CA 93430</v>
      </c>
      <c r="F28" s="117" t="str">
        <f>IF(Roster!P29=0,Roster!I29,Roster!P29)</f>
        <v>rmarkwith28@yahoo.com</v>
      </c>
      <c r="G28" s="120" t="str">
        <f>IF(Roster!Y29=0,"",Roster!Y29)</f>
        <v/>
      </c>
    </row>
    <row r="29" spans="1:8">
      <c r="A29" s="31" t="str">
        <f>Roster!A30</f>
        <v>Miner</v>
      </c>
      <c r="B29" s="29" t="str">
        <f>Roster!B30</f>
        <v>Mike</v>
      </c>
      <c r="C29" s="29">
        <f>IF(Roster!F30=0,Roster!R30,Roster!F30)</f>
        <v>0</v>
      </c>
      <c r="D29" s="29" t="str">
        <f>Roster!M30</f>
        <v>383 Palomar</v>
      </c>
      <c r="E29" s="29" t="str">
        <f>Roster!N30</f>
        <v>Pismo Beach, CA 93449</v>
      </c>
      <c r="F29" s="117" t="str">
        <f>IF(Roster!P30=0,Roster!I30,Roster!P30)</f>
        <v>minerml@gmail.com</v>
      </c>
      <c r="G29" s="120" t="str">
        <f>IF(Roster!Y30=0,"",Roster!Y30)</f>
        <v/>
      </c>
    </row>
    <row r="30" spans="1:8">
      <c r="A30" s="31" t="str">
        <f>Roster!A31</f>
        <v>Morrison</v>
      </c>
      <c r="B30" s="29" t="str">
        <f>Roster!B31</f>
        <v>Michael</v>
      </c>
      <c r="C30" s="29" t="str">
        <f>IF(Roster!F31=0,Roster!R31,Roster!F31)</f>
        <v>530-321-3675</v>
      </c>
      <c r="D30" s="29" t="str">
        <f>Roster!M31</f>
        <v>4394 Coachman</v>
      </c>
      <c r="E30" s="29" t="str">
        <f>Roster!N31</f>
        <v>Orcutt, CA 93455</v>
      </c>
      <c r="F30" s="117" t="str">
        <f>IF(Roster!P31=0,Roster!I31,Roster!P31)</f>
        <v>michael.morrison@usbank.com</v>
      </c>
      <c r="G30" s="120" t="str">
        <f>IF(Roster!Y31=0,"",Roster!Y31)</f>
        <v/>
      </c>
    </row>
    <row r="31" spans="1:8">
      <c r="A31" s="31" t="str">
        <f>Roster!A32</f>
        <v>Murphy</v>
      </c>
      <c r="B31" s="29" t="str">
        <f>Roster!B32</f>
        <v>Adam</v>
      </c>
      <c r="C31" s="29" t="str">
        <f>IF(Roster!F32=0,Roster!R32,Roster!F32)</f>
        <v>805-904-9056</v>
      </c>
      <c r="D31" s="29" t="str">
        <f>Roster!M32</f>
        <v>1348 Mentone Ave.</v>
      </c>
      <c r="E31" s="29" t="str">
        <f>Roster!N32</f>
        <v>Grover Beach, CA 93433</v>
      </c>
      <c r="F31" s="117" t="str">
        <f>IF(Roster!P32=0,Roster!I32,Roster!P32)</f>
        <v>adamjmurphy20@gmail.com</v>
      </c>
      <c r="G31" s="120" t="str">
        <f>IF(Roster!Y32=0,"",Roster!Y32)</f>
        <v/>
      </c>
    </row>
    <row r="32" spans="1:8">
      <c r="A32" s="31" t="str">
        <f>Roster!A33</f>
        <v>Olds</v>
      </c>
      <c r="B32" s="29" t="str">
        <f>Roster!B33</f>
        <v>Jeff</v>
      </c>
      <c r="C32" s="29" t="str">
        <f>IF(Roster!F33=0,Roster!R33,Roster!F33)</f>
        <v>805-235-1399</v>
      </c>
      <c r="D32" s="29" t="str">
        <f>Roster!M33</f>
        <v>446 Printz Rd</v>
      </c>
      <c r="E32" s="29" t="str">
        <f>Roster!N33</f>
        <v>Arroyo Grande, CA 93420</v>
      </c>
      <c r="F32" s="117" t="str">
        <f>IF(Roster!P33=0,Roster!I33,Roster!P33)</f>
        <v>jambaviking@gmail.com</v>
      </c>
      <c r="G32" s="120" t="str">
        <f>IF(Roster!Y33=0,"",Roster!Y33)</f>
        <v/>
      </c>
    </row>
    <row r="33" spans="1:7">
      <c r="A33" s="31" t="str">
        <f>Roster!A34</f>
        <v>Pace</v>
      </c>
      <c r="B33" s="29" t="str">
        <f>Roster!B34</f>
        <v>Scott</v>
      </c>
      <c r="C33" s="29" t="str">
        <f>IF(Roster!F34=0,Roster!R34,Roster!F34)</f>
        <v>805-801-5806</v>
      </c>
      <c r="D33" s="29" t="str">
        <f>Roster!M34</f>
        <v>140 Rufugio Pl.</v>
      </c>
      <c r="E33" s="29" t="str">
        <f>Roster!N34</f>
        <v>Arroyo Grande, CA  93420</v>
      </c>
      <c r="F33" s="117" t="str">
        <f>IF(Roster!P34=0,Roster!I34,Roster!P34)</f>
        <v>scottpace348@gmail.com</v>
      </c>
      <c r="G33" s="120" t="str">
        <f>IF(Roster!Y34=0,"",Roster!Y34)</f>
        <v/>
      </c>
    </row>
    <row r="34" spans="1:7">
      <c r="A34" s="31" t="str">
        <f>Roster!A35</f>
        <v>Pollack</v>
      </c>
      <c r="B34" s="29" t="str">
        <f>Roster!B35</f>
        <v>Steve</v>
      </c>
      <c r="C34" s="29" t="str">
        <f>IF(Roster!F35=0,Roster!R35,Roster!F35)</f>
        <v>805-748-2010</v>
      </c>
      <c r="D34" s="29" t="str">
        <f>Roster!M35</f>
        <v>352 Village Glen Dr.</v>
      </c>
      <c r="E34" s="29" t="str">
        <f>Roster!N35</f>
        <v>Arroyo Grande, CA 93420</v>
      </c>
      <c r="F34" s="117" t="str">
        <f>IF(Roster!P35=0,Roster!I35,Roster!P35)</f>
        <v>pollackstp@gmail.com</v>
      </c>
      <c r="G34" s="120" t="str">
        <f>IF(Roster!Y35=0,"",Roster!Y35)</f>
        <v/>
      </c>
    </row>
    <row r="35" spans="1:7">
      <c r="A35" s="31" t="str">
        <f>Roster!A36</f>
        <v>Provence</v>
      </c>
      <c r="B35" s="29" t="str">
        <f>Roster!B36</f>
        <v>Paul</v>
      </c>
      <c r="C35" s="29" t="str">
        <f>IF(Roster!F36=0,Roster!R36,Roster!F36)</f>
        <v>805-540-8417</v>
      </c>
      <c r="D35" s="29" t="str">
        <f>Roster!M36</f>
        <v>934 Maywood Ct.</v>
      </c>
      <c r="E35" s="29" t="str">
        <f>Roster!N36</f>
        <v>Arroyo Grande, CA  93420</v>
      </c>
      <c r="F35" s="117" t="str">
        <f>IF(Roster!P36=0,Roster!I36,Roster!P36)</f>
        <v>provpw@yahoo.com</v>
      </c>
      <c r="G35" s="120" t="str">
        <f>IF(Roster!Y36=0,"",Roster!Y36)</f>
        <v/>
      </c>
    </row>
    <row r="36" spans="1:7">
      <c r="A36" s="31" t="str">
        <f>Roster!A37</f>
        <v>Railsback</v>
      </c>
      <c r="B36" s="29" t="str">
        <f>Roster!B37</f>
        <v>Rob</v>
      </c>
      <c r="C36" s="29" t="str">
        <f>IF(Roster!F37=0,Roster!R37,Roster!F37)</f>
        <v>805-903-3375</v>
      </c>
      <c r="D36" s="29" t="str">
        <f>Roster!M37</f>
        <v>1527 Loganberry</v>
      </c>
      <c r="E36" s="29" t="str">
        <f>Roster!N37</f>
        <v>Arroyo Grande, CA  93420</v>
      </c>
      <c r="F36" s="117" t="str">
        <f>IF(Roster!P37=0,Roster!I37,Roster!P37)</f>
        <v>rob@robrailsback.com</v>
      </c>
      <c r="G36" s="120" t="str">
        <f>IF(Roster!Y37=0,"",Roster!Y37)</f>
        <v/>
      </c>
    </row>
    <row r="37" spans="1:7">
      <c r="A37" s="31" t="str">
        <f>Roster!A38</f>
        <v>Rinehart</v>
      </c>
      <c r="B37" s="29" t="str">
        <f>Roster!B38</f>
        <v>Bill</v>
      </c>
      <c r="C37" s="29" t="str">
        <f>IF(Roster!F38=0,Roster!R38,Roster!F38)</f>
        <v>818-209-0838</v>
      </c>
      <c r="D37" s="29" t="str">
        <f>Roster!M38</f>
        <v>635 Sweet Donna Pl.</v>
      </c>
      <c r="E37" s="29" t="str">
        <f>Roster!N38</f>
        <v>Nipomo, CA 93444</v>
      </c>
      <c r="F37" s="117" t="str">
        <f>IF(Roster!P38=0,Roster!I38,Roster!P38)</f>
        <v>wlr@meritprofiles.com</v>
      </c>
      <c r="G37" s="120" t="str">
        <f>IF(Roster!Y38=0,"",Roster!Y38)</f>
        <v/>
      </c>
    </row>
    <row r="38" spans="1:7">
      <c r="A38" s="31" t="str">
        <f>Roster!A39</f>
        <v>Ritter</v>
      </c>
      <c r="B38" s="29" t="str">
        <f>Roster!B39</f>
        <v>Ron</v>
      </c>
      <c r="C38" s="29" t="str">
        <f>IF(Roster!F39=0,Roster!R39,Roster!F39)</f>
        <v>805-459-5366</v>
      </c>
      <c r="D38" s="29" t="str">
        <f>Roster!M39</f>
        <v>258 Rodeo Dr.</v>
      </c>
      <c r="E38" s="29" t="str">
        <f>Roster!N39</f>
        <v>Arroyo Grande, CA  93420</v>
      </c>
      <c r="F38" s="117" t="str">
        <f>IF(Roster!P39=0,Roster!I39,Roster!P39)</f>
        <v>ronritter@sbcglobal.net</v>
      </c>
      <c r="G38" s="120" t="str">
        <f>IF(Roster!Y39=0,"",Roster!Y39)</f>
        <v/>
      </c>
    </row>
    <row r="39" spans="1:7">
      <c r="A39" s="31" t="str">
        <f>Roster!A40</f>
        <v>Rogers</v>
      </c>
      <c r="B39" s="29" t="str">
        <f>Roster!B40</f>
        <v>John</v>
      </c>
      <c r="C39" s="29" t="str">
        <f>IF(Roster!F40=0,Roster!R40,Roster!F40)</f>
        <v>805-710-2135</v>
      </c>
      <c r="D39" s="29" t="str">
        <f>Roster!M40</f>
        <v>3860 S. Higuera St. #D20</v>
      </c>
      <c r="E39" s="29" t="str">
        <f>Roster!N40</f>
        <v>San Luis Obispo, Ca 93401</v>
      </c>
      <c r="F39" s="117" t="str">
        <f>IF(Roster!P40=0,Roster!I40,Roster!P40)</f>
        <v>jrogers3860@sbscglobal.net</v>
      </c>
      <c r="G39" s="120" t="str">
        <f>IF(Roster!Y40=0,"",Roster!Y40)</f>
        <v/>
      </c>
    </row>
    <row r="40" spans="1:7">
      <c r="A40" s="31" t="str">
        <f>Roster!A41</f>
        <v>Ross</v>
      </c>
      <c r="B40" s="29" t="str">
        <f>Roster!B41</f>
        <v>Steve</v>
      </c>
      <c r="C40" s="29" t="str">
        <f>IF(Roster!F41=0,Roster!R41,Roster!F41)</f>
        <v xml:space="preserve">805-441-1527 </v>
      </c>
      <c r="D40" s="29" t="str">
        <f>Roster!M41</f>
        <v>211 Garden St.</v>
      </c>
      <c r="E40" s="29" t="str">
        <f>Roster!N41</f>
        <v>Arroyo Grande, CA  93420</v>
      </c>
      <c r="F40" s="117" t="str">
        <f>IF(Roster!P41=0,Roster!I41,Roster!P41)</f>
        <v>srobythesea@aol.com</v>
      </c>
      <c r="G40" s="120" t="str">
        <f>IF(Roster!Y41=0,"",Roster!Y41)</f>
        <v/>
      </c>
    </row>
    <row r="41" spans="1:7">
      <c r="A41" s="31" t="str">
        <f>Roster!A42</f>
        <v>Sage</v>
      </c>
      <c r="B41" s="29" t="str">
        <f>Roster!B42</f>
        <v>Ken</v>
      </c>
      <c r="C41" s="29" t="str">
        <f>IF(Roster!F42=0,Roster!R42,Roster!F42)</f>
        <v>805-235-5010</v>
      </c>
      <c r="D41" s="29" t="str">
        <f>Roster!M42</f>
        <v>770 Via Bandolero</v>
      </c>
      <c r="E41" s="29" t="str">
        <f>Roster!N42</f>
        <v>Arroyo Grande, CA 93420</v>
      </c>
      <c r="F41" s="117" t="str">
        <f>IF(Roster!P42=0,Roster!I42,Roster!P42)</f>
        <v>kgsage@charter.net</v>
      </c>
      <c r="G41" s="120" t="str">
        <f>IF(Roster!Y42=0,"",Roster!Y42)</f>
        <v/>
      </c>
    </row>
    <row r="42" spans="1:7">
      <c r="A42" s="31" t="str">
        <f>Roster!A43</f>
        <v>Schlitz</v>
      </c>
      <c r="B42" s="29" t="str">
        <f>Roster!B43</f>
        <v>Greg</v>
      </c>
      <c r="C42" s="29" t="str">
        <f>IF(Roster!F43=0,Roster!R43,Roster!F43)</f>
        <v>805-434-8105</v>
      </c>
      <c r="D42" s="29" t="str">
        <f>Roster!M43</f>
        <v>101 Shanna Pl</v>
      </c>
      <c r="E42" s="29" t="str">
        <f>Roster!N43</f>
        <v>Grover Beach. CA 93433</v>
      </c>
      <c r="F42" s="117" t="str">
        <f>IF(Roster!P43=0,Roster!I43,Roster!P43)</f>
        <v>greg@gregschlitz.com</v>
      </c>
      <c r="G42" s="120" t="str">
        <f>IF(Roster!Y43=0,"",Roster!Y43)</f>
        <v/>
      </c>
    </row>
    <row r="43" spans="1:7">
      <c r="A43" s="31" t="str">
        <f>Roster!A44</f>
        <v>Schuur</v>
      </c>
      <c r="B43" s="29" t="str">
        <f>Roster!B44</f>
        <v>Sean</v>
      </c>
      <c r="C43" s="29" t="str">
        <f>IF(Roster!F44=0,Roster!R44,Roster!F44)</f>
        <v>805-709-2905</v>
      </c>
      <c r="D43" s="29">
        <f>Roster!M44</f>
        <v>0</v>
      </c>
      <c r="E43" s="29">
        <f>Roster!N44</f>
        <v>0</v>
      </c>
      <c r="F43" s="117" t="str">
        <f>IF(Roster!P44=0,Roster!I44,Roster!P44)</f>
        <v>sureloan@aol.com</v>
      </c>
      <c r="G43" s="120" t="str">
        <f>IF(Roster!Y44=0,"",Roster!Y44)</f>
        <v/>
      </c>
    </row>
    <row r="44" spans="1:7">
      <c r="A44" s="31" t="str">
        <f>Roster!A45</f>
        <v>Shutt</v>
      </c>
      <c r="B44" s="29" t="str">
        <f>Roster!B45</f>
        <v>Noel</v>
      </c>
      <c r="C44" s="29" t="str">
        <f>IF(Roster!F45=0,Roster!R45,Roster!F45)</f>
        <v>805-704-9406</v>
      </c>
      <c r="D44" s="29" t="str">
        <f>Roster!M45</f>
        <v>9325 Santa Clara Rd.</v>
      </c>
      <c r="E44" s="29" t="str">
        <f>Roster!N45</f>
        <v>Atascadero, CA 94322</v>
      </c>
      <c r="F44" s="117" t="str">
        <f>IF(Roster!P45=0,Roster!I45,Roster!P45)</f>
        <v>noel.shutt@gmail.com</v>
      </c>
      <c r="G44" s="120" t="str">
        <f>IF(Roster!Y45=0,"",Roster!Y45)</f>
        <v>Limited Member</v>
      </c>
    </row>
    <row r="45" spans="1:7">
      <c r="A45" s="31" t="str">
        <f>Roster!A46</f>
        <v>Smith</v>
      </c>
      <c r="B45" s="29" t="str">
        <f>Roster!B46</f>
        <v>Jack</v>
      </c>
      <c r="C45" s="29" t="str">
        <f>IF(Roster!F46=0,Roster!R46,Roster!F46)</f>
        <v>805-801-4372</v>
      </c>
      <c r="D45" s="29" t="str">
        <f>Roster!M46</f>
        <v>338 Quail Hill Ln.</v>
      </c>
      <c r="E45" s="29" t="str">
        <f>Roster!N46</f>
        <v>Arroyo Grande, CA  93420</v>
      </c>
      <c r="F45" s="117" t="str">
        <f>IF(Roster!P46=0,Roster!I46,Roster!P46)</f>
        <v>jrsmithsloco1@gmail.com</v>
      </c>
      <c r="G45" s="120" t="str">
        <f>IF(Roster!Y46=0,"",Roster!Y46)</f>
        <v/>
      </c>
    </row>
    <row r="46" spans="1:7">
      <c r="A46" s="31" t="str">
        <f>Roster!A47</f>
        <v>Stephens</v>
      </c>
      <c r="B46" s="29" t="str">
        <f>Roster!B47</f>
        <v>Gene</v>
      </c>
      <c r="C46" s="29" t="str">
        <f>IF(Roster!F47=0,Roster!R47,Roster!F47)</f>
        <v>805-489-6919</v>
      </c>
      <c r="D46" s="29" t="str">
        <f>Roster!M47</f>
        <v>544 S 8th St.</v>
      </c>
      <c r="E46" s="29" t="str">
        <f>Roster!N47</f>
        <v>Grover Beach, CA 93433</v>
      </c>
      <c r="F46" s="117" t="str">
        <f>IF(Roster!P47=0,Roster!I47,Roster!P47)</f>
        <v>gsteph8909@aol.com</v>
      </c>
      <c r="G46" s="120" t="str">
        <f>IF(Roster!Y47=0,"",Roster!Y47)</f>
        <v/>
      </c>
    </row>
    <row r="47" spans="1:7">
      <c r="A47" s="31" t="str">
        <f>Roster!A48</f>
        <v>Storton</v>
      </c>
      <c r="B47" s="29" t="str">
        <f>Roster!B48</f>
        <v>Keith</v>
      </c>
      <c r="C47" s="29" t="str">
        <f>IF(Roster!F48=0,Roster!R48,Roster!F48)</f>
        <v>805-471-6599</v>
      </c>
      <c r="D47" s="29" t="str">
        <f>Roster!M48</f>
        <v>330 Myrtle Dr.</v>
      </c>
      <c r="E47" s="29" t="str">
        <f>Roster!N48</f>
        <v>Arroyo Grande, CA 93420</v>
      </c>
      <c r="F47" s="117" t="str">
        <f>IF(Roster!P48=0,Roster!I48,Roster!P48)</f>
        <v>kcalan@charter.net</v>
      </c>
      <c r="G47" s="120" t="str">
        <f>IF(Roster!Y48=0,"",Roster!Y48)</f>
        <v/>
      </c>
    </row>
    <row r="48" spans="1:7">
      <c r="A48" s="31" t="str">
        <f>Roster!A49</f>
        <v>Storton</v>
      </c>
      <c r="B48" s="29" t="str">
        <f>Roster!B49</f>
        <v>Tim</v>
      </c>
      <c r="C48" s="29" t="str">
        <f>IF(Roster!F49=0,Roster!R49,Roster!F49)</f>
        <v>805-710-4732</v>
      </c>
      <c r="D48" s="29" t="str">
        <f>Roster!M49</f>
        <v>581 Newman Dr.</v>
      </c>
      <c r="E48" s="29" t="str">
        <f>Roster!N49</f>
        <v>Arroyo Grande, CA  93420</v>
      </c>
      <c r="F48" s="117" t="str">
        <f>IF(Roster!P49=0,Roster!I49,Roster!P49)</f>
        <v>tim.storton1@gmail.com</v>
      </c>
      <c r="G48" s="120" t="str">
        <f>IF(Roster!Y49=0,"",Roster!Y49)</f>
        <v/>
      </c>
    </row>
    <row r="49" spans="1:7">
      <c r="A49" s="31" t="str">
        <f>Roster!A50</f>
        <v>Stump</v>
      </c>
      <c r="B49" s="29" t="str">
        <f>Roster!B50</f>
        <v>Russ</v>
      </c>
      <c r="C49" s="29" t="str">
        <f>IF(Roster!F50=0,Roster!R50,Roster!F50)</f>
        <v>805-474-8895</v>
      </c>
      <c r="D49" s="29" t="str">
        <f>Roster!M50</f>
        <v>788 Cardinal Ct.</v>
      </c>
      <c r="E49" s="29" t="str">
        <f>Roster!N50</f>
        <v>Arroyo Grande, CA  93421</v>
      </c>
      <c r="F49" s="117" t="str">
        <f>IF(Roster!P50=0,Roster!I50,Roster!P50)</f>
        <v>rkstump50@gmail.com</v>
      </c>
      <c r="G49" s="120" t="str">
        <f>IF(Roster!Y50=0,"",Roster!Y50)</f>
        <v/>
      </c>
    </row>
    <row r="50" spans="1:7">
      <c r="A50" s="31" t="str">
        <f>Roster!A51</f>
        <v>Tappan</v>
      </c>
      <c r="B50" s="29" t="str">
        <f>Roster!B51</f>
        <v>Bill</v>
      </c>
      <c r="C50" s="29" t="str">
        <f>IF(Roster!F51=0,Roster!R51,Roster!F51)</f>
        <v>805-801-7671</v>
      </c>
      <c r="D50" s="29" t="str">
        <f>Roster!M51</f>
        <v>278 Canyon Way</v>
      </c>
      <c r="E50" s="29" t="str">
        <f>Roster!N51</f>
        <v>Arroyo Grande, CA  93420</v>
      </c>
      <c r="F50" s="117" t="str">
        <f>IF(Roster!P51=0,Roster!I51,Roster!P51)</f>
        <v>jatwgt@att.net</v>
      </c>
      <c r="G50" s="120" t="str">
        <f>IF(Roster!Y51=0,"",Roster!Y51)</f>
        <v/>
      </c>
    </row>
    <row r="51" spans="1:7">
      <c r="A51" s="31" t="str">
        <f>Roster!A52</f>
        <v>Thomas</v>
      </c>
      <c r="B51" s="29" t="str">
        <f>Roster!B52</f>
        <v>Lyle</v>
      </c>
      <c r="C51" s="29" t="str">
        <f>IF(Roster!F52=0,Roster!R52,Roster!F52)</f>
        <v>805-431-1307</v>
      </c>
      <c r="D51" s="29" t="str">
        <f>Roster!M52</f>
        <v>1158 Shannon Lane</v>
      </c>
      <c r="E51" s="29" t="str">
        <f>Roster!N52</f>
        <v>Arroyo Grande, CA 93420</v>
      </c>
      <c r="F51" s="117" t="str">
        <f>IF(Roster!P52=0,Roster!I52,Roster!P52)</f>
        <v>lylet@computer-techs.us</v>
      </c>
      <c r="G51" s="120" t="str">
        <f>IF(Roster!Y52=0,"",Roster!Y52)</f>
        <v/>
      </c>
    </row>
    <row r="52" spans="1:7">
      <c r="A52" s="31" t="str">
        <f>Roster!A53</f>
        <v>Vance</v>
      </c>
      <c r="B52" s="29" t="str">
        <f>Roster!B53</f>
        <v>Gene</v>
      </c>
      <c r="C52" s="29" t="str">
        <f>IF(Roster!F53=0,Roster!R53,Roster!F53)</f>
        <v>909-215-0617</v>
      </c>
      <c r="D52" s="29" t="str">
        <f>Roster!M53</f>
        <v>655 Mulligan Ln.</v>
      </c>
      <c r="E52" s="29" t="str">
        <f>Roster!N53</f>
        <v>Arroyo Grande, Ca 93420</v>
      </c>
      <c r="F52" s="117" t="str">
        <f>IF(Roster!P53=0,Roster!I53,Roster!P53)</f>
        <v>mrgene@earthlink.net</v>
      </c>
      <c r="G52" s="120" t="str">
        <f>IF(Roster!Y53=0,"",Roster!Y53)</f>
        <v/>
      </c>
    </row>
    <row r="53" spans="1:7">
      <c r="A53" s="31" t="str">
        <f>Roster!A54</f>
        <v>Walker</v>
      </c>
      <c r="B53" s="29" t="str">
        <f>Roster!B54</f>
        <v>Jim</v>
      </c>
      <c r="C53" s="29" t="str">
        <f>IF(Roster!F54=0,Roster!R54,Roster!F54)</f>
        <v>805-270-0912</v>
      </c>
      <c r="D53" s="29" t="str">
        <f>Roster!M54</f>
        <v>520 Cameo Way</v>
      </c>
      <c r="E53" s="29" t="str">
        <f>Roster!N54</f>
        <v>Arroyo Grande, CA 93420</v>
      </c>
      <c r="F53" s="117" t="str">
        <f>IF(Roster!P54=0,Roster!I54,Roster!P54)</f>
        <v>jimwalker174@gmail.com</v>
      </c>
      <c r="G53" s="120" t="str">
        <f>IF(Roster!Y54=0,"",Roster!Y54)</f>
        <v/>
      </c>
    </row>
    <row r="54" spans="1:7">
      <c r="A54" s="31" t="str">
        <f>Roster!A55</f>
        <v>Wyrick</v>
      </c>
      <c r="B54" s="29" t="str">
        <f>Roster!B55</f>
        <v>Robert</v>
      </c>
      <c r="C54" s="29" t="str">
        <f>IF(Roster!F55=0,Roster!R55,Roster!F55)</f>
        <v>805-459-3112</v>
      </c>
      <c r="D54" s="29" t="str">
        <f>Roster!M55</f>
        <v>1819 Pomeroy Rd.</v>
      </c>
      <c r="E54" s="29" t="str">
        <f>Roster!N55</f>
        <v>Arroyo Grande CA 93420</v>
      </c>
      <c r="F54" s="117" t="str">
        <f>IF(Roster!P55=0,Roster!I55,Roster!P55)</f>
        <v>bobnjube67@gmail.com</v>
      </c>
      <c r="G54" s="120" t="str">
        <f>IF(Roster!Y55=0,"",Roster!Y55)</f>
        <v/>
      </c>
    </row>
    <row r="55" spans="1:7" ht="31.5">
      <c r="A55" s="31" t="str">
        <f>Roster!A56</f>
        <v>Yorba</v>
      </c>
      <c r="B55" s="29" t="str">
        <f>Roster!B56</f>
        <v>Elisandro 
(Eli)</v>
      </c>
      <c r="C55" s="29" t="str">
        <f>IF(Roster!F56=0,Roster!R56,Roster!F56)</f>
        <v>805-801-3400</v>
      </c>
      <c r="D55" s="29" t="str">
        <f>Roster!M56</f>
        <v>130 Refugio Pl.</v>
      </c>
      <c r="E55" s="29" t="str">
        <f>Roster!N56</f>
        <v>Arroyo Grande 93420</v>
      </c>
      <c r="F55" s="117" t="str">
        <f>IF(Roster!P56=0,Roster!I56,Roster!P56)</f>
        <v>eyorba@me.com</v>
      </c>
      <c r="G55" s="120" t="str">
        <f>IF(Roster!Y56=0,"",Roster!Y56)</f>
        <v/>
      </c>
    </row>
    <row r="56" spans="1:7" ht="16.5" thickBot="1">
      <c r="A56" s="32" t="str">
        <f>Roster!A57</f>
        <v>Ziomek</v>
      </c>
      <c r="B56" s="33" t="str">
        <f>Roster!B57</f>
        <v>John</v>
      </c>
      <c r="C56" s="33" t="str">
        <f>IF(Roster!F57=0,Roster!R57,Roster!F57)</f>
        <v>805-478-0750</v>
      </c>
      <c r="D56" s="33" t="str">
        <f>Roster!M57</f>
        <v>689 Woodland Dr.</v>
      </c>
      <c r="E56" s="33" t="str">
        <f>Roster!N57</f>
        <v>Arroyo Grande, CA  93420</v>
      </c>
      <c r="F56" s="121" t="str">
        <f>IF(Roster!P57=0,Roster!I57,Roster!P57)</f>
        <v>drjziomek@gmail.com</v>
      </c>
      <c r="G56" s="122" t="str">
        <f>IF(Roster!Y55=0,"",Roster!Y55)</f>
        <v/>
      </c>
    </row>
  </sheetData>
  <phoneticPr fontId="7" type="noConversion"/>
  <conditionalFormatting sqref="A3:F56">
    <cfRule type="expression" dxfId="11" priority="1" stopIfTrue="1">
      <formula>$G3="*"</formula>
    </cfRule>
  </conditionalFormatting>
  <printOptions gridLines="1"/>
  <pageMargins left="0.75" right="0.75" top="0.51" bottom="0.48" header="0.5" footer="0.5"/>
  <pageSetup fitToHeight="1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workbookViewId="0">
      <pane ySplit="2" topLeftCell="A18" activePane="bottomLeft" state="frozen"/>
      <selection pane="bottomLeft" activeCell="B1" sqref="B1"/>
    </sheetView>
  </sheetViews>
  <sheetFormatPr defaultRowHeight="15"/>
  <cols>
    <col min="1" max="1" width="14" bestFit="1" customWidth="1"/>
    <col min="2" max="2" width="10.140625" bestFit="1" customWidth="1"/>
    <col min="3" max="3" width="24.140625" style="27" bestFit="1" customWidth="1"/>
    <col min="4" max="4" width="24.140625" style="27" customWidth="1"/>
    <col min="5" max="5" width="30.28515625" bestFit="1" customWidth="1"/>
    <col min="6" max="6" width="14.140625" bestFit="1" customWidth="1"/>
    <col min="7" max="7" width="13.42578125" bestFit="1" customWidth="1"/>
  </cols>
  <sheetData>
    <row r="1" spans="1:10" ht="16.5" thickBot="1">
      <c r="A1" s="36" t="s">
        <v>0</v>
      </c>
      <c r="B1" s="37">
        <f>COUNTA(B3:B70)</f>
        <v>54</v>
      </c>
    </row>
    <row r="2" spans="1:10">
      <c r="A2" s="64" t="s">
        <v>329</v>
      </c>
      <c r="B2" s="64" t="s">
        <v>2</v>
      </c>
      <c r="C2" s="65" t="s">
        <v>330</v>
      </c>
      <c r="D2" s="65" t="s">
        <v>397</v>
      </c>
      <c r="E2" s="64" t="s">
        <v>302</v>
      </c>
      <c r="F2" s="64" t="s">
        <v>395</v>
      </c>
      <c r="G2" s="64" t="s">
        <v>396</v>
      </c>
    </row>
    <row r="3" spans="1:10">
      <c r="A3" s="69" t="str">
        <f>Roster!B3</f>
        <v>Katcho</v>
      </c>
      <c r="B3" s="66" t="str">
        <f>Roster!A3</f>
        <v>Achadjian</v>
      </c>
      <c r="C3" s="67" t="str">
        <f>IF(Roster!M3=0,"",Roster!M3)</f>
        <v>775 La Teena</v>
      </c>
      <c r="D3" s="67" t="str">
        <f>IF(Roster!N3=0,"",Roster!N3)</f>
        <v>Arroyo Grande, CA 93420</v>
      </c>
      <c r="E3" s="78" t="str">
        <f>IF(Roster!P3=0,Roster!I3,Roster!P3)</f>
        <v>katchoman@yahoo.com</v>
      </c>
      <c r="F3" s="68" t="str">
        <f>IF(Roster!F3=0,"",Roster!F3)</f>
        <v/>
      </c>
      <c r="G3" s="70" t="str">
        <f>IF(Roster!R3=0,"",Roster!R3)</f>
        <v>805-544-3064</v>
      </c>
    </row>
    <row r="4" spans="1:10">
      <c r="A4" s="69" t="str">
        <f>Roster!B4</f>
        <v>Dennis</v>
      </c>
      <c r="B4" s="66" t="str">
        <f>Roster!A4</f>
        <v>Allan</v>
      </c>
      <c r="C4" s="67" t="str">
        <f>IF(Roster!M4=0,"",Roster!M4)</f>
        <v>9009 Huasna Rd.</v>
      </c>
      <c r="D4" s="67" t="str">
        <f>IF(Roster!N4=0,"",Roster!N4)</f>
        <v>Arroyo Grande, CA 93420</v>
      </c>
      <c r="E4" s="78" t="str">
        <f>IF(Roster!P4=0,Roster!I4,Roster!P4)</f>
        <v>dennis@allanrealestate.com</v>
      </c>
      <c r="F4" s="68" t="str">
        <f>IF(Roster!F4=0,"",Roster!F4)</f>
        <v>805-441-4434</v>
      </c>
      <c r="G4" s="70" t="str">
        <f>IF(Roster!R4=0,"",Roster!R4)</f>
        <v>805-489-7711</v>
      </c>
    </row>
    <row r="5" spans="1:10">
      <c r="A5" s="69" t="str">
        <f>Roster!B5</f>
        <v>Ron</v>
      </c>
      <c r="B5" s="66" t="str">
        <f>Roster!A5</f>
        <v>Arnoldsen</v>
      </c>
      <c r="C5" s="67" t="str">
        <f>IF(Roster!M5=0,"",Roster!M5)</f>
        <v>754 Newport Ave.</v>
      </c>
      <c r="D5" s="67" t="str">
        <f>IF(Roster!N5=0,"",Roster!N5)</f>
        <v>Grover Beach, CA 93433</v>
      </c>
      <c r="E5" s="78" t="str">
        <f>IF(Roster!P5=0,Roster!I5,Roster!P5)</f>
        <v>redandblack48GMC@yahoo.com</v>
      </c>
      <c r="F5" s="68" t="str">
        <f>IF(Roster!F5=0,"",Roster!F5)</f>
        <v/>
      </c>
      <c r="G5" s="70" t="str">
        <f>IF(Roster!R5=0,"",Roster!R5)</f>
        <v>805-481-2522</v>
      </c>
    </row>
    <row r="6" spans="1:10">
      <c r="A6" s="69" t="str">
        <f>Roster!B6</f>
        <v>Tim</v>
      </c>
      <c r="B6" s="66" t="str">
        <f>Roster!A6</f>
        <v>Banducci</v>
      </c>
      <c r="C6" s="67" t="str">
        <f>IF(Roster!M6=0,"",Roster!M6)</f>
        <v>2814 Branch Mill Rd.</v>
      </c>
      <c r="D6" s="67" t="str">
        <f>IF(Roster!N6=0,"",Roster!N6)</f>
        <v>Arroyo Grande 93420</v>
      </c>
      <c r="E6" s="78" t="str">
        <f>IF(Roster!P6=0,Roster!I6,Roster!P6)</f>
        <v>tmb@california-west.com</v>
      </c>
      <c r="F6" s="68" t="str">
        <f>IF(Roster!F6=0,"",Roster!F6)</f>
        <v>805-441-3751</v>
      </c>
      <c r="G6" s="70" t="str">
        <f>IF(Roster!R6=0,"",Roster!R6)</f>
        <v>805-489-7626</v>
      </c>
    </row>
    <row r="7" spans="1:10">
      <c r="A7" s="69" t="str">
        <f>Roster!B7</f>
        <v>Jim</v>
      </c>
      <c r="B7" s="66" t="str">
        <f>Roster!A7</f>
        <v>Blecha</v>
      </c>
      <c r="C7" s="67" t="str">
        <f>IF(Roster!M7=0,"",Roster!M7)</f>
        <v>158 Baker Ave.</v>
      </c>
      <c r="D7" s="67" t="str">
        <f>IF(Roster!N7=0,"",Roster!N7)</f>
        <v>Shell Beach, CA 93449</v>
      </c>
      <c r="E7" s="78" t="str">
        <f>IF(Roster!P7=0,Roster!I7,Roster!P7)</f>
        <v>blecha@charter.net</v>
      </c>
      <c r="F7" s="68" t="str">
        <f>IF(Roster!F7=0,"",Roster!F7)</f>
        <v>805-710-1546</v>
      </c>
      <c r="G7" s="70" t="str">
        <f>IF(Roster!R7=0,"",Roster!R7)</f>
        <v>805-773-1478</v>
      </c>
    </row>
    <row r="8" spans="1:10">
      <c r="A8" s="69" t="str">
        <f>Roster!B8</f>
        <v>Allan C.</v>
      </c>
      <c r="B8" s="66" t="str">
        <f>Roster!A8</f>
        <v>Buck</v>
      </c>
      <c r="C8" s="67" t="str">
        <f>IF(Roster!M8=0,"",Roster!M8)</f>
        <v>1168 Satillo Way</v>
      </c>
      <c r="D8" s="67" t="str">
        <f>IF(Roster!N8=0,"",Roster!N8)</f>
        <v>Nipomo, CA 93444</v>
      </c>
      <c r="E8" s="78" t="str">
        <f>IF(Roster!P8=0,Roster!I8,Roster!P8)</f>
        <v>allanbuck@aol.com</v>
      </c>
      <c r="F8" s="68" t="str">
        <f>IF(Roster!F8=0,"",Roster!F8)</f>
        <v>805-748-5785</v>
      </c>
      <c r="G8" s="70" t="str">
        <f>IF(Roster!R8=0,"",Roster!R8)</f>
        <v/>
      </c>
    </row>
    <row r="9" spans="1:10">
      <c r="A9" s="69" t="str">
        <f>Roster!B9</f>
        <v>Charlie</v>
      </c>
      <c r="B9" s="66" t="str">
        <f>Roster!A9</f>
        <v>Cabassi</v>
      </c>
      <c r="C9" s="67" t="str">
        <f>IF(Roster!M9=0,"",Roster!M9)</f>
        <v>980 Huasna Rd.</v>
      </c>
      <c r="D9" s="67" t="str">
        <f>IF(Roster!N9=0,"",Roster!N9)</f>
        <v>Arroyo Grande, CA 93420</v>
      </c>
      <c r="E9" s="78" t="str">
        <f>IF(Roster!P9=0,Roster!I9,Roster!P9)</f>
        <v>charles.cabassi@gmail.com</v>
      </c>
      <c r="F9" s="68" t="str">
        <f>IF(Roster!F9=0,"",Roster!F9)</f>
        <v>805-710-1017</v>
      </c>
      <c r="G9" s="70" t="str">
        <f>IF(Roster!R9=0,"",Roster!R9)</f>
        <v>805-489-7696</v>
      </c>
    </row>
    <row r="10" spans="1:10">
      <c r="A10" s="69" t="str">
        <f>Roster!B10</f>
        <v>Phil</v>
      </c>
      <c r="B10" s="66" t="str">
        <f>Roster!A10</f>
        <v>Cohl</v>
      </c>
      <c r="C10" s="67" t="str">
        <f>IF(Roster!M10=0,"",Roster!M10)</f>
        <v>2605 Snowcone Pl.</v>
      </c>
      <c r="D10" s="67" t="str">
        <f>IF(Roster!N10=0,"",Roster!N10)</f>
        <v>Arroyo Grande, CA 93420</v>
      </c>
      <c r="E10" s="78" t="str">
        <f>IF(Roster!P10=0,Roster!I10,Roster!P10)</f>
        <v>philcohl42@gmail.com</v>
      </c>
      <c r="F10" s="68" t="str">
        <f>IF(Roster!F10=0,"",Roster!F10)</f>
        <v>805--441-4459</v>
      </c>
      <c r="G10" s="70" t="str">
        <f>IF(Roster!R10=0,"",Roster!R10)</f>
        <v/>
      </c>
    </row>
    <row r="11" spans="1:10">
      <c r="A11" s="69" t="str">
        <f>Roster!B11</f>
        <v>David</v>
      </c>
      <c r="B11" s="66" t="str">
        <f>Roster!A11</f>
        <v>Crampton</v>
      </c>
      <c r="C11" s="67" t="str">
        <f>IF(Roster!M11=0,"",Roster!M11)</f>
        <v>889 Tempus Cir.</v>
      </c>
      <c r="D11" s="67" t="str">
        <f>IF(Roster!N11=0,"",Roster!N11)</f>
        <v>Arroyo Grande, CA 93420</v>
      </c>
      <c r="E11" s="78" t="str">
        <f>IF(Roster!P11=0,Roster!I11,Roster!P11)</f>
        <v>davidcrampton@ie2b.com</v>
      </c>
      <c r="F11" s="68" t="str">
        <f>IF(Roster!F11=0,"",Roster!F11)</f>
        <v>415-786-7130</v>
      </c>
      <c r="G11" s="70" t="str">
        <f>IF(Roster!R11=0,"",Roster!R11)</f>
        <v/>
      </c>
    </row>
    <row r="12" spans="1:10">
      <c r="A12" s="69" t="str">
        <f>Roster!B12</f>
        <v>Dave</v>
      </c>
      <c r="B12" s="66" t="str">
        <f>Roster!A12</f>
        <v>Daguerre</v>
      </c>
      <c r="C12" s="67" t="str">
        <f>IF(Roster!M12=0,"",Roster!M12)</f>
        <v>951 Bello St.</v>
      </c>
      <c r="D12" s="67" t="str">
        <f>IF(Roster!N12=0,"",Roster!N12)</f>
        <v>Pismo Beach, CA 93449</v>
      </c>
      <c r="E12" s="78" t="str">
        <f>IF(Roster!P12=0,Roster!I12,Roster!P12)</f>
        <v>dag@royalvista.com</v>
      </c>
      <c r="F12" s="68" t="str">
        <f>IF(Roster!F12=0,"",Roster!F12)</f>
        <v>559-679-0073</v>
      </c>
      <c r="G12" s="70" t="str">
        <f>IF(Roster!R12=0,"",Roster!R12)</f>
        <v/>
      </c>
    </row>
    <row r="13" spans="1:10">
      <c r="A13" s="69" t="str">
        <f>Roster!B13</f>
        <v>Byron</v>
      </c>
      <c r="B13" s="66" t="str">
        <f>Roster!A13</f>
        <v>Davis</v>
      </c>
      <c r="C13" s="67" t="str">
        <f>IF(Roster!M13=0,"",Roster!M13)</f>
        <v>2634 Barcelona</v>
      </c>
      <c r="D13" s="67" t="str">
        <f>IF(Roster!N13=0,"",Roster!N13)</f>
        <v>Pismo Beach, CA 93449</v>
      </c>
      <c r="E13" s="78" t="str">
        <f>IF(Roster!P13=0,Roster!I13,Roster!P13)</f>
        <v>hang10doc@yahoo.com</v>
      </c>
      <c r="F13" s="68" t="str">
        <f>IF(Roster!F13=0,"",Roster!F13)</f>
        <v>805-260-6008</v>
      </c>
      <c r="G13" s="70" t="str">
        <f>IF(Roster!R13=0,"",Roster!R13)</f>
        <v/>
      </c>
    </row>
    <row r="14" spans="1:10">
      <c r="A14" s="69" t="str">
        <f>Roster!B14</f>
        <v>David</v>
      </c>
      <c r="B14" s="66" t="str">
        <f>Roster!A14</f>
        <v xml:space="preserve">Dixon       </v>
      </c>
      <c r="C14" s="67" t="str">
        <f>IF(Roster!M14=0,"",Roster!M14)</f>
        <v>140 S. Dolliver #95</v>
      </c>
      <c r="D14" s="67" t="str">
        <f>IF(Roster!N14=0,"",Roster!N14)</f>
        <v>PismoBeach, CA 93449</v>
      </c>
      <c r="E14" s="78" t="str">
        <f>IF(Roster!P14=0,Roster!I14,Roster!P14)</f>
        <v>dixondave@msn.com</v>
      </c>
      <c r="F14" s="68" t="str">
        <f>IF(Roster!F14=0,"",Roster!F14)</f>
        <v>661-747-3855</v>
      </c>
      <c r="G14" s="70" t="str">
        <f>IF(Roster!R14=0,"",Roster!R14)</f>
        <v/>
      </c>
      <c r="J14" s="85" t="s">
        <v>400</v>
      </c>
    </row>
    <row r="15" spans="1:10">
      <c r="A15" s="69" t="str">
        <f>Roster!B15</f>
        <v>David</v>
      </c>
      <c r="B15" s="66" t="str">
        <f>Roster!A15</f>
        <v>Ekbom</v>
      </c>
      <c r="C15" s="67" t="str">
        <f>IF(Roster!M15=0,"",Roster!M15)</f>
        <v>1328 Grand Ave</v>
      </c>
      <c r="D15" s="67" t="str">
        <f>IF(Roster!N15=0,"",Roster!N15)</f>
        <v>Grover Beach, CA 93433</v>
      </c>
      <c r="E15" s="78" t="str">
        <f>IF(Roster!P15=0,Roster!I15,Roster!P15)</f>
        <v>ekbom2@aol.com</v>
      </c>
      <c r="F15" s="68" t="str">
        <f>IF(Roster!F15=0,"",Roster!F15)</f>
        <v/>
      </c>
      <c r="G15" s="70" t="str">
        <f>IF(Roster!R15=0,"",Roster!R15)</f>
        <v>805-489-2357</v>
      </c>
    </row>
    <row r="16" spans="1:10">
      <c r="A16" s="69" t="str">
        <f>Roster!B16</f>
        <v>Terry</v>
      </c>
      <c r="B16" s="66" t="str">
        <f>Roster!A16</f>
        <v>Fibich</v>
      </c>
      <c r="C16" s="67" t="str">
        <f>IF(Roster!M16=0,"",Roster!M16)</f>
        <v>412 Emerald Bay Dr.</v>
      </c>
      <c r="D16" s="67" t="str">
        <f>IF(Roster!N16=0,"",Roster!N16)</f>
        <v>Arroyo Grande, CA 93420</v>
      </c>
      <c r="E16" s="78" t="str">
        <f>IF(Roster!P16=0,Roster!I16,Roster!P16)</f>
        <v>tfibich@yahoo.com</v>
      </c>
      <c r="F16" s="68" t="str">
        <f>IF(Roster!F16=0,"",Roster!F16)</f>
        <v>805-431-1413</v>
      </c>
      <c r="G16" s="70" t="str">
        <f>IF(Roster!R16=0,"",Roster!R16)</f>
        <v>805-489-5668</v>
      </c>
    </row>
    <row r="17" spans="1:10">
      <c r="A17" s="69" t="str">
        <f>Roster!B17</f>
        <v>Fred</v>
      </c>
      <c r="B17" s="66" t="str">
        <f>Roster!A17</f>
        <v>Fink</v>
      </c>
      <c r="C17" s="67" t="str">
        <f>IF(Roster!M17=0,"",Roster!M17)</f>
        <v>2622 Barcelona</v>
      </c>
      <c r="D17" s="67" t="str">
        <f>IF(Roster!N17=0,"",Roster!N17)</f>
        <v>Shell Beach, CA 93449</v>
      </c>
      <c r="E17" s="78" t="str">
        <f>IF(Roster!P17=0,Roster!I17,Roster!P17)</f>
        <v>fredfink2@yahoo.com</v>
      </c>
      <c r="F17" s="68" t="str">
        <f>IF(Roster!F17=0,"",Roster!F17)</f>
        <v/>
      </c>
      <c r="G17" s="70" t="str">
        <f>IF(Roster!R17=0,"",Roster!R17)</f>
        <v>209-483-2301</v>
      </c>
    </row>
    <row r="18" spans="1:10">
      <c r="A18" s="69" t="str">
        <f>Roster!B18</f>
        <v>Randy</v>
      </c>
      <c r="B18" s="66" t="str">
        <f>Roster!A18</f>
        <v>Fiser</v>
      </c>
      <c r="C18" s="67" t="str">
        <f>IF(Roster!M18=0,"",Roster!M18)</f>
        <v>340 Front St.</v>
      </c>
      <c r="D18" s="67" t="str">
        <f>IF(Roster!N18=0,"",Roster!N18)</f>
        <v>Grover Beach, CA 93433</v>
      </c>
      <c r="E18" s="78" t="str">
        <f>IF(Roster!P18=0,Roster!I18,Roster!P18)</f>
        <v>rfiser66@charter.net</v>
      </c>
      <c r="F18" s="68" t="str">
        <f>IF(Roster!F18=0,"",Roster!F18)</f>
        <v>805-801-3820</v>
      </c>
      <c r="G18" s="70" t="str">
        <f>IF(Roster!R18=0,"",Roster!R18)</f>
        <v/>
      </c>
    </row>
    <row r="19" spans="1:10">
      <c r="A19" s="69" t="str">
        <f>Roster!B20</f>
        <v>Bill</v>
      </c>
      <c r="B19" s="66" t="str">
        <f>Roster!A20</f>
        <v>Gerrish</v>
      </c>
      <c r="C19" s="67" t="str">
        <f>IF(Roster!M20=0,"",Roster!M20)</f>
        <v>611 Shelter Rd.</v>
      </c>
      <c r="D19" s="67" t="str">
        <f>IF(Roster!N20=0,"",Roster!N20)</f>
        <v>Nipomo, CA 93444</v>
      </c>
      <c r="E19" s="78" t="str">
        <f>IF(Roster!P20=0,Roster!I20,Roster!P20)</f>
        <v>billgerrish@hotmail.com</v>
      </c>
      <c r="F19" s="68" t="str">
        <f>IF(Roster!F20=0,"",Roster!F20)</f>
        <v>805-235-9529</v>
      </c>
      <c r="G19" s="70" t="str">
        <f>IF(Roster!R20=0,"",Roster!R20)</f>
        <v>805-619-7466</v>
      </c>
    </row>
    <row r="20" spans="1:10">
      <c r="A20" s="69" t="str">
        <f>Roster!B21</f>
        <v>Kelvin</v>
      </c>
      <c r="B20" s="66" t="str">
        <f>Roster!A21</f>
        <v>Gould</v>
      </c>
      <c r="C20" s="67" t="str">
        <f>IF(Roster!M21=0,"",Roster!M21)</f>
        <v>332 Corona del Terra</v>
      </c>
      <c r="D20" s="67" t="str">
        <f>IF(Roster!N21=0,"",Roster!N21)</f>
        <v>Arroyo Grande, CA  93421</v>
      </c>
      <c r="E20" s="78" t="str">
        <f>IF(Roster!P21=0,Roster!I21,Roster!P21)</f>
        <v>pgould@fix.net</v>
      </c>
      <c r="F20" s="68" t="str">
        <f>IF(Roster!F21=0,"",Roster!F21)</f>
        <v>805-441-4848</v>
      </c>
      <c r="G20" s="70" t="str">
        <f>IF(Roster!R21=0,"",Roster!R21)</f>
        <v>805-481-4393</v>
      </c>
    </row>
    <row r="21" spans="1:10">
      <c r="A21" s="69" t="str">
        <f>Roster!B22</f>
        <v>John C.</v>
      </c>
      <c r="B21" s="66" t="str">
        <f>Roster!A22</f>
        <v>Hansen</v>
      </c>
      <c r="C21" s="67" t="str">
        <f>IF(Roster!M22=0,"",Roster!M22)</f>
        <v>3 Paseo Ladera</v>
      </c>
      <c r="D21" s="67" t="str">
        <f>IF(Roster!N22=0,"",Roster!N22)</f>
        <v>Pismo Beach, CA 93449</v>
      </c>
      <c r="E21" s="78" t="str">
        <f>IF(Roster!P22=0,Roster!I22,Roster!P22)</f>
        <v>john.hansen@charter.net</v>
      </c>
      <c r="F21" s="68" t="str">
        <f>IF(Roster!F22=0,"",Roster!F22)</f>
        <v>805-441-4194</v>
      </c>
      <c r="G21" s="70" t="str">
        <f>IF(Roster!R22=0,"",Roster!R22)</f>
        <v>805-773-1578</v>
      </c>
    </row>
    <row r="22" spans="1:10">
      <c r="A22" s="69" t="str">
        <f>Roster!B23</f>
        <v>Craig</v>
      </c>
      <c r="B22" s="66" t="str">
        <f>Roster!A23</f>
        <v>Hendricks</v>
      </c>
      <c r="C22" s="67"/>
      <c r="D22" s="67"/>
      <c r="E22" s="78" t="str">
        <f>IF(Roster!P23=0,Roster!I23,Roster!P23)</f>
        <v>craighendricks@gmail.com</v>
      </c>
      <c r="F22" s="68" t="str">
        <f>IF(Roster!F23=0,"",Roster!F23)</f>
        <v>805-710-3252</v>
      </c>
      <c r="G22" s="70"/>
    </row>
    <row r="23" spans="1:10" ht="45">
      <c r="A23" s="69" t="str">
        <f>Roster!B24</f>
        <v>Tom</v>
      </c>
      <c r="B23" s="66" t="str">
        <f>Roster!A24</f>
        <v>Holbrook</v>
      </c>
      <c r="C23" s="67" t="str">
        <f>IF(Roster!M24=0,"",Roster!M24)</f>
        <v>2447 Cranesbill Place
Mail to:
P.O. Box 2502</v>
      </c>
      <c r="D23" s="67" t="str">
        <f>IF(Roster!N24=0,"",Roster!N24)</f>
        <v>Avila Beach, CA 93424</v>
      </c>
      <c r="E23" s="78" t="str">
        <f>IF(Roster!P24=0,Roster!I24,Roster!P24)</f>
        <v>tom.holbrook@lpl.com</v>
      </c>
      <c r="F23" s="68" t="str">
        <f>IF(Roster!F24=0,"",Roster!F24)</f>
        <v>805-440-4939</v>
      </c>
      <c r="G23" s="70" t="str">
        <f>IF(Roster!R24=0,"",Roster!R24)</f>
        <v/>
      </c>
    </row>
    <row r="24" spans="1:10">
      <c r="A24" s="69" t="str">
        <f>Roster!B25</f>
        <v>Jack</v>
      </c>
      <c r="B24" s="66" t="str">
        <f>Roster!A25</f>
        <v>Hoover</v>
      </c>
      <c r="C24" s="67" t="str">
        <f>IF(Roster!M25=0,"",Roster!M25)</f>
        <v>1124 Margarita Ave</v>
      </c>
      <c r="D24" s="67" t="str">
        <f>IF(Roster!N25=0,"",Roster!N25)</f>
        <v>Grover Beach, CA 93433</v>
      </c>
      <c r="E24" s="78" t="str">
        <f>IF(Roster!P25=0,Roster!I25,Roster!P25)</f>
        <v>jjhoover@icloud.com</v>
      </c>
      <c r="F24" s="68" t="str">
        <f>IF(Roster!F25=0,"",Roster!F25)</f>
        <v>805-459-5458</v>
      </c>
      <c r="G24" s="70" t="str">
        <f>IF(Roster!R25=0,"",Roster!R25)</f>
        <v>805-489-8682</v>
      </c>
    </row>
    <row r="25" spans="1:10">
      <c r="A25" s="69" t="str">
        <f>Roster!B26</f>
        <v>J</v>
      </c>
      <c r="B25" s="66" t="str">
        <f>Roster!A26</f>
        <v>Johnson</v>
      </c>
      <c r="C25" s="67" t="str">
        <f>IF(Roster!M26=0,"",Roster!M26)</f>
        <v>1208 Huasna Rd.</v>
      </c>
      <c r="D25" s="67" t="str">
        <f>IF(Roster!N26=0,"",Roster!N26)</f>
        <v>Arroyo Grande, CA  93420</v>
      </c>
      <c r="E25" s="78" t="str">
        <f>IF(Roster!P26=0,Roster!I26,Roster!P26)</f>
        <v>J@jjohnson.net</v>
      </c>
      <c r="F25" s="68" t="str">
        <f>IF(Roster!F26=0,"",Roster!F26)</f>
        <v>805-459-7577</v>
      </c>
      <c r="G25" s="70" t="str">
        <f>Roster!K26</f>
        <v>805-949-4111</v>
      </c>
    </row>
    <row r="26" spans="1:10">
      <c r="A26" s="69" t="str">
        <f>Roster!B27</f>
        <v>Eric</v>
      </c>
      <c r="B26" s="66" t="str">
        <f>Roster!A27</f>
        <v>Laiblin</v>
      </c>
      <c r="C26" s="67" t="str">
        <f>IF(Roster!M27=0,"",Roster!M27)</f>
        <v>791 Price St. #308</v>
      </c>
      <c r="D26" s="67" t="str">
        <f>IF(Roster!N27=0,"",Roster!N27)</f>
        <v>Pismo Beach, CA. 93449</v>
      </c>
      <c r="E26" s="78" t="str">
        <f>IF(Roster!P27=0,Roster!I27,Roster!P27)</f>
        <v>laiblin2003@gmail.com</v>
      </c>
      <c r="F26" s="68" t="str">
        <f>IF(Roster!F27=0,"",Roster!F27)</f>
        <v>805-478-5084</v>
      </c>
      <c r="G26" s="70" t="str">
        <f>IF(Roster!R27=0,"",Roster!R27)</f>
        <v/>
      </c>
    </row>
    <row r="27" spans="1:10">
      <c r="A27" s="69" t="str">
        <f>Roster!B28</f>
        <v>Marty</v>
      </c>
      <c r="B27" s="66" t="str">
        <f>Roster!A28</f>
        <v>London</v>
      </c>
      <c r="C27" s="67" t="str">
        <f>IF(Roster!M28=0,"",Roster!M28)</f>
        <v>356 Stagecoach Rd.</v>
      </c>
      <c r="D27" s="67" t="str">
        <f>IF(Roster!N28=0,"",Roster!N28)</f>
        <v>Arroyo Grande, CA , 93420</v>
      </c>
      <c r="E27" s="78" t="str">
        <f>IF(Roster!P28=0,Roster!I28,Roster!P28)</f>
        <v>marsuelond@gmail.com</v>
      </c>
      <c r="F27" s="68" t="str">
        <f>IF(Roster!F28=0,"",Roster!F28)</f>
        <v>805-471-3957</v>
      </c>
      <c r="G27" s="70" t="str">
        <f>IF(Roster!R28=0,"",Roster!R28)</f>
        <v>805-489-5114</v>
      </c>
      <c r="J27" s="85" t="s">
        <v>409</v>
      </c>
    </row>
    <row r="28" spans="1:10">
      <c r="A28" s="69" t="str">
        <f>Roster!B29</f>
        <v>Robert</v>
      </c>
      <c r="B28" s="66" t="str">
        <f>Roster!A29</f>
        <v>Markwith</v>
      </c>
      <c r="C28" s="67" t="str">
        <f>IF(Roster!M29=0,"",Roster!M29)</f>
        <v>1349 Pacific Avenue</v>
      </c>
      <c r="D28" s="67" t="str">
        <f>IF(Roster!N29=0,"",Roster!N29)</f>
        <v>Cayucos, CA 93430</v>
      </c>
      <c r="E28" s="78" t="str">
        <f>IF(Roster!P29=0,Roster!I29,Roster!P29)</f>
        <v>rmarkwith28@yahoo.com</v>
      </c>
      <c r="F28" s="68" t="str">
        <f>IF(Roster!F29=0,"",Roster!F29)</f>
        <v>805-602-0615</v>
      </c>
      <c r="G28" s="70" t="str">
        <f>IF(Roster!R29=0,"",Roster!R29)</f>
        <v/>
      </c>
    </row>
    <row r="29" spans="1:10">
      <c r="A29" s="69" t="str">
        <f>Roster!B30</f>
        <v>Mike</v>
      </c>
      <c r="B29" s="66" t="str">
        <f>Roster!A30</f>
        <v>Miner</v>
      </c>
      <c r="C29" s="67" t="str">
        <f>IF(Roster!M30=0,"",Roster!M30)</f>
        <v>383 Palomar</v>
      </c>
      <c r="D29" s="67" t="str">
        <f>IF(Roster!N30=0,"",Roster!N30)</f>
        <v>Pismo Beach, CA 93449</v>
      </c>
      <c r="E29" s="78" t="str">
        <f>IF(Roster!P30=0,Roster!I30,Roster!P30)</f>
        <v>minerml@gmail.com</v>
      </c>
      <c r="F29" s="68" t="str">
        <f>IF(Roster!F30=0,"",Roster!F30)</f>
        <v/>
      </c>
      <c r="G29" s="70" t="str">
        <f>IF(Roster!R30=0,"",Roster!R30)</f>
        <v/>
      </c>
    </row>
    <row r="30" spans="1:10">
      <c r="A30" s="69" t="str">
        <f>Roster!B31</f>
        <v>Michael</v>
      </c>
      <c r="B30" s="66" t="str">
        <f>Roster!A31</f>
        <v>Morrison</v>
      </c>
      <c r="C30" s="67" t="str">
        <f>IF(Roster!M31=0,"",Roster!M31)</f>
        <v>4394 Coachman</v>
      </c>
      <c r="D30" s="67" t="str">
        <f>IF(Roster!N31=0,"",Roster!N31)</f>
        <v>Orcutt, CA 93455</v>
      </c>
      <c r="E30" s="78" t="str">
        <f>IF(Roster!P31=0,Roster!I31,Roster!P31)</f>
        <v>michael.morrison@usbank.com</v>
      </c>
      <c r="F30" s="68" t="str">
        <f>IF(Roster!F31=0,"",Roster!F31)</f>
        <v>530-321-3675</v>
      </c>
      <c r="G30" s="70" t="str">
        <f>IF(Roster!R31=0,"",Roster!R31)</f>
        <v/>
      </c>
    </row>
    <row r="31" spans="1:10">
      <c r="A31" s="69" t="str">
        <f>Roster!B32</f>
        <v>Adam</v>
      </c>
      <c r="B31" s="66" t="str">
        <f>Roster!A32</f>
        <v>Murphy</v>
      </c>
      <c r="C31" s="67" t="str">
        <f>IF(Roster!M32=0,"",Roster!M32)</f>
        <v>1348 Mentone Ave.</v>
      </c>
      <c r="D31" s="67" t="str">
        <f>IF(Roster!N32=0,"",Roster!N32)</f>
        <v>Grover Beach, CA 93433</v>
      </c>
      <c r="E31" s="78" t="str">
        <f>IF(Roster!P32=0,Roster!I32,Roster!P32)</f>
        <v>adamjmurphy20@gmail.com</v>
      </c>
      <c r="F31" s="68" t="str">
        <f>IF(Roster!F32=0,"",Roster!F32)</f>
        <v>805-904-9056</v>
      </c>
      <c r="G31" s="70" t="str">
        <f>IF(Roster!R32=0,"",Roster!R32)</f>
        <v/>
      </c>
    </row>
    <row r="32" spans="1:10">
      <c r="A32" s="69" t="str">
        <f>Roster!B33</f>
        <v>Jeff</v>
      </c>
      <c r="B32" s="66" t="str">
        <f>Roster!A33</f>
        <v>Olds</v>
      </c>
      <c r="C32" s="67" t="str">
        <f>IF(Roster!M33=0,"",Roster!M33)</f>
        <v>446 Printz Rd</v>
      </c>
      <c r="D32" s="67" t="str">
        <f>IF(Roster!N33=0,"",Roster!N33)</f>
        <v>Arroyo Grande, CA 93420</v>
      </c>
      <c r="E32" s="78" t="str">
        <f>IF(Roster!P33=0,Roster!I33,Roster!P33)</f>
        <v>jambaviking@gmail.com</v>
      </c>
      <c r="F32" s="68" t="str">
        <f>IF(Roster!F33=0,"",Roster!F33)</f>
        <v>805-235-1399</v>
      </c>
      <c r="G32" s="70" t="str">
        <f>IF(Roster!R33=0,"",Roster!R33)</f>
        <v/>
      </c>
    </row>
    <row r="33" spans="1:7">
      <c r="A33" s="69" t="str">
        <f>Roster!B34</f>
        <v>Scott</v>
      </c>
      <c r="B33" s="66" t="str">
        <f>Roster!A34</f>
        <v>Pace</v>
      </c>
      <c r="C33" s="67" t="str">
        <f>IF(Roster!M34=0,"",Roster!M34)</f>
        <v>140 Rufugio Pl.</v>
      </c>
      <c r="D33" s="67" t="str">
        <f>IF(Roster!N34=0,"",Roster!N34)</f>
        <v>Arroyo Grande, CA  93420</v>
      </c>
      <c r="E33" s="78" t="str">
        <f>IF(Roster!P34=0,Roster!I34,Roster!P34)</f>
        <v>scottpace348@gmail.com</v>
      </c>
      <c r="F33" s="68" t="str">
        <f>IF(Roster!F34=0,"",Roster!F34)</f>
        <v>805-801-5806</v>
      </c>
      <c r="G33" s="70" t="str">
        <f>IF(Roster!R34=0,"",Roster!R34)</f>
        <v/>
      </c>
    </row>
    <row r="34" spans="1:7">
      <c r="A34" s="69" t="str">
        <f>Roster!B35</f>
        <v>Steve</v>
      </c>
      <c r="B34" s="66" t="str">
        <f>Roster!A35</f>
        <v>Pollack</v>
      </c>
      <c r="C34" s="67" t="str">
        <f>IF(Roster!M35=0,"",Roster!M35)</f>
        <v>352 Village Glen Dr.</v>
      </c>
      <c r="D34" s="67" t="str">
        <f>IF(Roster!N35=0,"",Roster!N35)</f>
        <v>Arroyo Grande, CA 93420</v>
      </c>
      <c r="E34" s="78" t="str">
        <f>IF(Roster!P35=0,Roster!I35,Roster!P35)</f>
        <v>pollackstp@gmail.com</v>
      </c>
      <c r="F34" s="68" t="str">
        <f>IF(Roster!F35=0,"",Roster!F35)</f>
        <v>805-748-2010</v>
      </c>
      <c r="G34" s="70" t="str">
        <f>IF(Roster!R35=0,"",Roster!R35)</f>
        <v>805-481-7764</v>
      </c>
    </row>
    <row r="35" spans="1:7">
      <c r="A35" s="69" t="str">
        <f>Roster!B36</f>
        <v>Paul</v>
      </c>
      <c r="B35" s="66" t="str">
        <f>Roster!A36</f>
        <v>Provence</v>
      </c>
      <c r="C35" s="67" t="str">
        <f>IF(Roster!M36=0,"",Roster!M36)</f>
        <v>934 Maywood Ct.</v>
      </c>
      <c r="D35" s="67" t="str">
        <f>IF(Roster!N36=0,"",Roster!N36)</f>
        <v>Arroyo Grande, CA  93420</v>
      </c>
      <c r="E35" s="78" t="str">
        <f>IF(Roster!P36=0,Roster!I36,Roster!P36)</f>
        <v>provpw@yahoo.com</v>
      </c>
      <c r="F35" s="68" t="str">
        <f>IF(Roster!F36=0,"",Roster!F36)</f>
        <v>805-540-8417</v>
      </c>
      <c r="G35" s="70" t="str">
        <f>IF(Roster!R36=0,"",Roster!R36)</f>
        <v>805-481-1151</v>
      </c>
    </row>
    <row r="36" spans="1:7">
      <c r="A36" s="69" t="str">
        <f>Roster!B37</f>
        <v>Rob</v>
      </c>
      <c r="B36" s="66" t="str">
        <f>Roster!A37</f>
        <v>Railsback</v>
      </c>
      <c r="C36" s="67" t="str">
        <f>IF(Roster!M37=0,"",Roster!M37)</f>
        <v>1527 Loganberry</v>
      </c>
      <c r="D36" s="67" t="str">
        <f>IF(Roster!N37=0,"",Roster!N37)</f>
        <v>Arroyo Grande, CA  93420</v>
      </c>
      <c r="E36" s="78" t="str">
        <f>IF(Roster!P37=0,Roster!I37,Roster!P37)</f>
        <v>rob@robrailsback.com</v>
      </c>
      <c r="F36" s="68" t="str">
        <f>IF(Roster!F37=0,"",Roster!F37)</f>
        <v>805-903-3375</v>
      </c>
      <c r="G36" s="70" t="str">
        <f>IF(Roster!R37=0,"",Roster!R37)</f>
        <v/>
      </c>
    </row>
    <row r="37" spans="1:7">
      <c r="A37" s="69" t="str">
        <f>Roster!B38</f>
        <v>Bill</v>
      </c>
      <c r="B37" s="66" t="str">
        <f>Roster!A38</f>
        <v>Rinehart</v>
      </c>
      <c r="C37" s="67" t="str">
        <f>IF(Roster!M38=0,"",Roster!M38)</f>
        <v>635 Sweet Donna Pl.</v>
      </c>
      <c r="D37" s="67" t="str">
        <f>IF(Roster!N38=0,"",Roster!N38)</f>
        <v>Nipomo, CA 93444</v>
      </c>
      <c r="E37" s="78" t="str">
        <f>IF(Roster!P38=0,Roster!I38,Roster!P38)</f>
        <v>wlr@meritprofiles.com</v>
      </c>
      <c r="F37" s="68" t="str">
        <f>IF(Roster!F38=0,"",Roster!F38)</f>
        <v>818-209-0838</v>
      </c>
      <c r="G37" s="70" t="str">
        <f>IF(Roster!R38=0,"",Roster!R38)</f>
        <v>805-929-6432</v>
      </c>
    </row>
    <row r="38" spans="1:7">
      <c r="A38" s="69" t="str">
        <f>Roster!B39</f>
        <v>Ron</v>
      </c>
      <c r="B38" s="66" t="str">
        <f>Roster!A39</f>
        <v>Ritter</v>
      </c>
      <c r="C38" s="67" t="str">
        <f>IF(Roster!M39=0,"",Roster!M39)</f>
        <v>258 Rodeo Dr.</v>
      </c>
      <c r="D38" s="67" t="str">
        <f>IF(Roster!N39=0,"",Roster!N39)</f>
        <v>Arroyo Grande, CA  93420</v>
      </c>
      <c r="E38" s="78" t="str">
        <f>IF(Roster!P39=0,Roster!I39,Roster!P39)</f>
        <v>ronritter@sbcglobal.net</v>
      </c>
      <c r="F38" s="68" t="str">
        <f>IF(Roster!F39=0,"",Roster!F39)</f>
        <v>805-459-5366</v>
      </c>
      <c r="G38" s="70" t="str">
        <f>IF(Roster!R39=0,"",Roster!R39)</f>
        <v>805-473-4985</v>
      </c>
    </row>
    <row r="39" spans="1:7">
      <c r="A39" s="69" t="str">
        <f>Roster!B40</f>
        <v>John</v>
      </c>
      <c r="B39" s="66" t="str">
        <f>Roster!A40</f>
        <v>Rogers</v>
      </c>
      <c r="C39" s="67" t="str">
        <f>IF(Roster!M40=0,"",Roster!M40)</f>
        <v>3860 S. Higuera St. #D20</v>
      </c>
      <c r="D39" s="67" t="str">
        <f>IF(Roster!N40=0,"",Roster!N40)</f>
        <v>San Luis Obispo, Ca 93401</v>
      </c>
      <c r="E39" s="78" t="str">
        <f>IF(Roster!P40=0,Roster!I40,Roster!P40)</f>
        <v>jrogers3860@sbscglobal.net</v>
      </c>
      <c r="F39" s="68" t="str">
        <f>IF(Roster!F40=0,"",Roster!F40)</f>
        <v>805-710-2135</v>
      </c>
      <c r="G39" s="70" t="str">
        <f>IF(Roster!R40=0,"",Roster!R40)</f>
        <v/>
      </c>
    </row>
    <row r="40" spans="1:7">
      <c r="A40" s="69" t="str">
        <f>Roster!B41</f>
        <v>Steve</v>
      </c>
      <c r="B40" s="66" t="str">
        <f>Roster!A41</f>
        <v>Ross</v>
      </c>
      <c r="C40" s="67" t="str">
        <f>IF(Roster!M41=0,"",Roster!M41)</f>
        <v>211 Garden St.</v>
      </c>
      <c r="D40" s="67" t="str">
        <f>IF(Roster!N41=0,"",Roster!N41)</f>
        <v>Arroyo Grande, CA  93420</v>
      </c>
      <c r="E40" s="78" t="str">
        <f>IF(Roster!P41=0,Roster!I41,Roster!P41)</f>
        <v>srobythesea@aol.com</v>
      </c>
      <c r="F40" s="68" t="str">
        <f>IF(Roster!F41=0,"",Roster!F41)</f>
        <v xml:space="preserve">805-441-1527 </v>
      </c>
      <c r="G40" s="70" t="str">
        <f>IF(Roster!R41=0,"",Roster!R41)</f>
        <v>805-481-1131</v>
      </c>
    </row>
    <row r="41" spans="1:7">
      <c r="A41" s="69" t="str">
        <f>Roster!B42</f>
        <v>Ken</v>
      </c>
      <c r="B41" s="66" t="str">
        <f>Roster!A42</f>
        <v>Sage</v>
      </c>
      <c r="C41" s="67" t="str">
        <f>IF(Roster!M42=0,"",Roster!M42)</f>
        <v>770 Via Bandolero</v>
      </c>
      <c r="D41" s="67" t="str">
        <f>IF(Roster!N42=0,"",Roster!N42)</f>
        <v>Arroyo Grande, CA 93420</v>
      </c>
      <c r="E41" s="78" t="str">
        <f>IF(Roster!P42=0,Roster!I42,Roster!P42)</f>
        <v>kgsage@charter.net</v>
      </c>
      <c r="F41" s="68" t="str">
        <f>IF(Roster!F42=0,"",Roster!F42)</f>
        <v>805-235-5010</v>
      </c>
      <c r="G41" s="70" t="str">
        <f>IF(Roster!R42=0,"",Roster!R42)</f>
        <v/>
      </c>
    </row>
    <row r="42" spans="1:7">
      <c r="A42" s="69" t="str">
        <f>Roster!B43</f>
        <v>Greg</v>
      </c>
      <c r="B42" s="66" t="str">
        <f>Roster!A43</f>
        <v>Schlitz</v>
      </c>
      <c r="C42" s="67" t="str">
        <f>IF(Roster!M43=0,"",Roster!M43)</f>
        <v>101 Shanna Pl</v>
      </c>
      <c r="D42" s="67" t="str">
        <f>IF(Roster!N43=0,"",Roster!N43)</f>
        <v>Grover Beach. CA 93433</v>
      </c>
      <c r="E42" s="78" t="str">
        <f>IF(Roster!P43=0,Roster!I43,Roster!P43)</f>
        <v>greg@gregschlitz.com</v>
      </c>
      <c r="F42" s="68" t="str">
        <f>IF(Roster!F43=0,"",Roster!F43)</f>
        <v>805-434-8105</v>
      </c>
      <c r="G42" s="70" t="str">
        <f>IF(Roster!R43=0,"",Roster!R43)</f>
        <v>805-434-8105</v>
      </c>
    </row>
    <row r="43" spans="1:7">
      <c r="A43" s="69" t="str">
        <f>Roster!B44</f>
        <v>Sean</v>
      </c>
      <c r="B43" s="66" t="str">
        <f>Roster!A44</f>
        <v>Schuur</v>
      </c>
      <c r="C43" s="67" t="s">
        <v>405</v>
      </c>
      <c r="D43" s="67" t="s">
        <v>331</v>
      </c>
      <c r="E43" s="78" t="str">
        <f>IF(Roster!P44=0,Roster!I44,Roster!P44)</f>
        <v>sureloan@aol.com</v>
      </c>
      <c r="F43" s="68" t="str">
        <f>IF(Roster!F44=0,"",Roster!F44)</f>
        <v>805-709-2905</v>
      </c>
      <c r="G43" s="70" t="str">
        <f>IF(Roster!R44=0,"",Roster!R44)</f>
        <v/>
      </c>
    </row>
    <row r="44" spans="1:7">
      <c r="A44" s="69" t="str">
        <f>Roster!B45</f>
        <v>Noel</v>
      </c>
      <c r="B44" s="66" t="str">
        <f>Roster!A45</f>
        <v>Shutt</v>
      </c>
      <c r="C44" s="67" t="str">
        <f>IF(Roster!M45=0,"",Roster!M45)</f>
        <v>9325 Santa Clara Rd.</v>
      </c>
      <c r="D44" s="67" t="str">
        <f>IF(Roster!N45=0,"",Roster!N45)</f>
        <v>Atascadero, CA 94322</v>
      </c>
      <c r="E44" s="78" t="str">
        <f>IF(Roster!P45=0,Roster!I45,Roster!P45)</f>
        <v>noel.shutt@gmail.com</v>
      </c>
      <c r="F44" s="68" t="str">
        <f>IF(Roster!F45=0,"",Roster!F45)</f>
        <v>805-704-9406</v>
      </c>
      <c r="G44" s="70" t="str">
        <f>IF(Roster!R45=0,"",Roster!R45)</f>
        <v/>
      </c>
    </row>
    <row r="45" spans="1:7">
      <c r="A45" s="69" t="str">
        <f>Roster!B46</f>
        <v>Jack</v>
      </c>
      <c r="B45" s="66" t="str">
        <f>Roster!A46</f>
        <v>Smith</v>
      </c>
      <c r="C45" s="67" t="str">
        <f>IF(Roster!M46=0,"",Roster!M46)</f>
        <v>338 Quail Hill Ln.</v>
      </c>
      <c r="D45" s="67" t="str">
        <f>IF(Roster!N46=0,"",Roster!N46)</f>
        <v>Arroyo Grande, CA  93420</v>
      </c>
      <c r="E45" s="78" t="str">
        <f>IF(Roster!P46=0,Roster!I46,Roster!P46)</f>
        <v>jrsmithsloco1@gmail.com</v>
      </c>
      <c r="F45" s="68" t="str">
        <f>IF(Roster!F46=0,"",Roster!F46)</f>
        <v>805-801-4372</v>
      </c>
      <c r="G45" s="70" t="str">
        <f>IF(Roster!R46=0,"",Roster!R46)</f>
        <v>805-489-4877</v>
      </c>
    </row>
    <row r="46" spans="1:7">
      <c r="A46" s="69" t="str">
        <f>Roster!B47</f>
        <v>Gene</v>
      </c>
      <c r="B46" s="66" t="str">
        <f>Roster!A47</f>
        <v>Stephens</v>
      </c>
      <c r="C46" s="67" t="str">
        <f>IF(Roster!M47=0,"",Roster!M47)</f>
        <v>544 S 8th St.</v>
      </c>
      <c r="D46" s="67" t="str">
        <f>IF(Roster!N47=0,"",Roster!N47)</f>
        <v>Grover Beach, CA 93433</v>
      </c>
      <c r="E46" s="78" t="str">
        <f>IF(Roster!P47=0,Roster!I47,Roster!P47)</f>
        <v>gsteph8909@aol.com</v>
      </c>
      <c r="F46" s="68" t="str">
        <f>IF(Roster!F47=0,"",Roster!F47)</f>
        <v/>
      </c>
      <c r="G46" s="70" t="str">
        <f>IF(Roster!R47=0,"",Roster!R47)</f>
        <v>805-489-6919</v>
      </c>
    </row>
    <row r="47" spans="1:7">
      <c r="A47" s="69" t="str">
        <f>Roster!B48</f>
        <v>Keith</v>
      </c>
      <c r="B47" s="66" t="str">
        <f>Roster!A48</f>
        <v>Storton</v>
      </c>
      <c r="C47" s="67" t="str">
        <f>IF(Roster!M48=0,"",Roster!M48)</f>
        <v>330 Myrtle Dr.</v>
      </c>
      <c r="D47" s="67" t="str">
        <f>IF(Roster!N48=0,"",Roster!N48)</f>
        <v>Arroyo Grande, CA 93420</v>
      </c>
      <c r="E47" s="78" t="str">
        <f>IF(Roster!P48=0,Roster!I48,Roster!P48)</f>
        <v>kcalan@charter.net</v>
      </c>
      <c r="F47" s="68" t="str">
        <f>IF(Roster!F48=0,"",Roster!F48)</f>
        <v>805-471-6599</v>
      </c>
      <c r="G47" s="70" t="str">
        <f>IF(Roster!R48=0,"",Roster!R48)</f>
        <v>805-489-9688</v>
      </c>
    </row>
    <row r="48" spans="1:7">
      <c r="A48" s="69" t="str">
        <f>Roster!B49</f>
        <v>Tim</v>
      </c>
      <c r="B48" s="66" t="str">
        <f>Roster!A49</f>
        <v>Storton</v>
      </c>
      <c r="C48" s="67" t="str">
        <f>IF(Roster!M49=0,"",Roster!M49)</f>
        <v>581 Newman Dr.</v>
      </c>
      <c r="D48" s="67" t="str">
        <f>IF(Roster!N49=0,"",Roster!N49)</f>
        <v>Arroyo Grande, CA  93420</v>
      </c>
      <c r="E48" s="78" t="str">
        <f>IF(Roster!P49=0,Roster!I49,Roster!P49)</f>
        <v>tim.storton1@gmail.com</v>
      </c>
      <c r="F48" s="68" t="str">
        <f>IF(Roster!F49=0,"",Roster!F49)</f>
        <v>805-710-4732</v>
      </c>
      <c r="G48" s="70" t="str">
        <f>IF(Roster!R49=0,"",Roster!R49)</f>
        <v>805-489-5457</v>
      </c>
    </row>
    <row r="49" spans="1:7">
      <c r="A49" s="69" t="str">
        <f>Roster!B50</f>
        <v>Russ</v>
      </c>
      <c r="B49" s="66" t="str">
        <f>Roster!A50</f>
        <v>Stump</v>
      </c>
      <c r="C49" s="67" t="str">
        <f>IF(Roster!M50=0,"",Roster!M50)</f>
        <v>788 Cardinal Ct.</v>
      </c>
      <c r="D49" s="67" t="str">
        <f>IF(Roster!N50=0,"",Roster!N50)</f>
        <v>Arroyo Grande, CA  93421</v>
      </c>
      <c r="E49" s="78" t="str">
        <f>IF(Roster!P50=0,Roster!I50,Roster!P50)</f>
        <v>rkstump50@gmail.com</v>
      </c>
      <c r="F49" s="68" t="str">
        <f>IF(Roster!F50=0,"",Roster!F50)</f>
        <v/>
      </c>
      <c r="G49" s="70" t="str">
        <f>IF(Roster!R50=0,"",Roster!R50)</f>
        <v>805-474-8895</v>
      </c>
    </row>
    <row r="50" spans="1:7">
      <c r="A50" s="69" t="str">
        <f>Roster!B51</f>
        <v>Bill</v>
      </c>
      <c r="B50" s="66" t="str">
        <f>Roster!A51</f>
        <v>Tappan</v>
      </c>
      <c r="C50" s="67" t="str">
        <f>IF(Roster!M51=0,"",Roster!M51)</f>
        <v>278 Canyon Way</v>
      </c>
      <c r="D50" s="67" t="str">
        <f>IF(Roster!N51=0,"",Roster!N51)</f>
        <v>Arroyo Grande, CA  93420</v>
      </c>
      <c r="E50" s="78" t="str">
        <f>IF(Roster!P51=0,Roster!I51,Roster!P51)</f>
        <v>jatwgt@att.net</v>
      </c>
      <c r="F50" s="68" t="str">
        <f>IF(Roster!F51=0,"",Roster!F51)</f>
        <v>805-801-7671</v>
      </c>
      <c r="G50" s="70" t="str">
        <f>IF(Roster!R51=0,"",Roster!R51)</f>
        <v>805-489-6708</v>
      </c>
    </row>
    <row r="51" spans="1:7">
      <c r="A51" s="69" t="str">
        <f>Roster!B52</f>
        <v>Lyle</v>
      </c>
      <c r="B51" s="66" t="str">
        <f>Roster!A52</f>
        <v>Thomas</v>
      </c>
      <c r="C51" s="67" t="str">
        <f>IF(Roster!M52=0,"",Roster!M52)</f>
        <v>1158 Shannon Lane</v>
      </c>
      <c r="D51" s="67" t="str">
        <f>IF(Roster!N52=0,"",Roster!N52)</f>
        <v>Arroyo Grande, CA 93420</v>
      </c>
      <c r="E51" s="78" t="str">
        <f>IF(Roster!P52=0,Roster!I52,Roster!P52)</f>
        <v>lylet@computer-techs.us</v>
      </c>
      <c r="F51" s="68" t="str">
        <f>IF(Roster!F52=0,"",Roster!F52)</f>
        <v>805-431-1307</v>
      </c>
      <c r="G51" s="70" t="str">
        <f>IF(Roster!R52=0,"",Roster!R52)</f>
        <v/>
      </c>
    </row>
    <row r="52" spans="1:7">
      <c r="A52" s="69" t="str">
        <f>Roster!B53</f>
        <v>Gene</v>
      </c>
      <c r="B52" s="66" t="str">
        <f>Roster!A53</f>
        <v>Vance</v>
      </c>
      <c r="C52" s="67" t="str">
        <f>IF(Roster!M53=0,"",Roster!M53)</f>
        <v>655 Mulligan Ln.</v>
      </c>
      <c r="D52" s="67" t="str">
        <f>IF(Roster!N53=0,"",Roster!N53)</f>
        <v>Arroyo Grande, Ca 93420</v>
      </c>
      <c r="E52" s="78" t="str">
        <f>IF(Roster!P53=0,Roster!I53,Roster!P53)</f>
        <v>mrgene@earthlink.net</v>
      </c>
      <c r="F52" s="68" t="str">
        <f>IF(Roster!F53=0,"",Roster!F53)</f>
        <v>909-215-0617</v>
      </c>
      <c r="G52" s="70" t="str">
        <f>IF(Roster!R53=0,"",Roster!R53)</f>
        <v>805-474-9155</v>
      </c>
    </row>
    <row r="53" spans="1:7">
      <c r="A53" s="69" t="str">
        <f>Roster!B54</f>
        <v>Jim</v>
      </c>
      <c r="B53" s="66" t="str">
        <f>Roster!A54</f>
        <v>Walker</v>
      </c>
      <c r="C53" s="67" t="str">
        <f>IF(Roster!M54=0,"",Roster!M54)</f>
        <v>520 Cameo Way</v>
      </c>
      <c r="D53" s="67" t="str">
        <f>IF(Roster!N54=0,"",Roster!N54)</f>
        <v>Arroyo Grande, CA 93420</v>
      </c>
      <c r="E53" s="78" t="str">
        <f>IF(Roster!P54=0,Roster!I54,Roster!P54)</f>
        <v>jimwalker174@gmail.com</v>
      </c>
      <c r="F53" s="68" t="str">
        <f>IF(Roster!F54=0,"",Roster!F54)</f>
        <v>805-270-0912</v>
      </c>
      <c r="G53" s="70" t="str">
        <f>IF(Roster!R54=0,"",Roster!R54)</f>
        <v>805-473-0075</v>
      </c>
    </row>
    <row r="54" spans="1:7">
      <c r="A54" s="69" t="str">
        <f>Roster!B55</f>
        <v>Robert</v>
      </c>
      <c r="B54" s="66" t="str">
        <f>Roster!A55</f>
        <v>Wyrick</v>
      </c>
      <c r="C54" s="67" t="str">
        <f>IF(Roster!M55=0,"",Roster!M55)</f>
        <v>1819 Pomeroy Rd.</v>
      </c>
      <c r="D54" s="67" t="str">
        <f>IF(Roster!N55=0,"",Roster!N55)</f>
        <v>Arroyo Grande CA 93420</v>
      </c>
      <c r="E54" s="78" t="str">
        <f>IF(Roster!P55=0,Roster!I55,Roster!P55)</f>
        <v>bobnjube67@gmail.com</v>
      </c>
      <c r="F54" s="68" t="str">
        <f>IF(Roster!F55=0,"",Roster!F55)</f>
        <v>805-459-3112</v>
      </c>
      <c r="G54" s="70" t="str">
        <f>IF(Roster!R55=0,"",Roster!R55)</f>
        <v/>
      </c>
    </row>
    <row r="55" spans="1:7">
      <c r="A55" s="69" t="str">
        <f>Roster!B56</f>
        <v>Elisandro 
(Eli)</v>
      </c>
      <c r="B55" s="66" t="str">
        <f>Roster!A56</f>
        <v>Yorba</v>
      </c>
      <c r="C55" s="67" t="s">
        <v>402</v>
      </c>
      <c r="D55" s="67" t="s">
        <v>403</v>
      </c>
      <c r="E55" s="78" t="str">
        <f>IF(Roster!P56=0,Roster!I56,Roster!P56)</f>
        <v>eyorba@me.com</v>
      </c>
      <c r="F55" s="68" t="str">
        <f>IF(Roster!F56=0,"",Roster!F56)</f>
        <v>805-801-3400</v>
      </c>
      <c r="G55" s="70" t="str">
        <f>IF(Roster!R56=0,"",Roster!R56)</f>
        <v>805-481-9230</v>
      </c>
    </row>
    <row r="56" spans="1:7" ht="15.75" thickBot="1">
      <c r="A56" s="71" t="str">
        <f>Roster!B57</f>
        <v>John</v>
      </c>
      <c r="B56" s="72" t="str">
        <f>Roster!A57</f>
        <v>Ziomek</v>
      </c>
      <c r="C56" s="73" t="str">
        <f>IF(Roster!M57=0,"",Roster!M57)</f>
        <v>689 Woodland Dr.</v>
      </c>
      <c r="D56" s="73" t="str">
        <f>IF(Roster!N57=0,"",Roster!N57)</f>
        <v>Arroyo Grande, CA  93420</v>
      </c>
      <c r="E56" s="79" t="str">
        <f>IF(Roster!P57=0,Roster!I57,Roster!P57)</f>
        <v>drjziomek@gmail.com</v>
      </c>
      <c r="F56" s="74" t="str">
        <f>IF(Roster!F57=0,"",Roster!F57)</f>
        <v>805-478-0750</v>
      </c>
      <c r="G56" s="75" t="str">
        <f>IF(Roster!R57=0,"",Roster!R57)</f>
        <v/>
      </c>
    </row>
  </sheetData>
  <phoneticPr fontId="7" type="noConversion"/>
  <pageMargins left="0.75" right="0.75" top="1" bottom="1" header="0.5" footer="0.5"/>
  <pageSetup scale="48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L60"/>
  <sheetViews>
    <sheetView workbookViewId="0">
      <selection activeCell="E2" sqref="E2"/>
    </sheetView>
  </sheetViews>
  <sheetFormatPr defaultRowHeight="15.75"/>
  <cols>
    <col min="1" max="1" width="11.140625" style="1" bestFit="1" customWidth="1"/>
    <col min="2" max="2" width="11.42578125" style="1" bestFit="1" customWidth="1"/>
    <col min="3" max="3" width="10.42578125" style="1" bestFit="1" customWidth="1"/>
    <col min="4" max="4" width="12.7109375" style="95" bestFit="1" customWidth="1"/>
    <col min="5" max="5" width="7.7109375" style="1" bestFit="1" customWidth="1"/>
    <col min="6" max="6" width="8.85546875" style="1" bestFit="1" customWidth="1"/>
    <col min="7" max="7" width="12.7109375" style="95" bestFit="1" customWidth="1"/>
    <col min="8" max="8" width="12.7109375" style="5" bestFit="1" customWidth="1"/>
    <col min="9" max="9" width="8.85546875" style="5" bestFit="1" customWidth="1"/>
    <col min="10" max="10" width="24" style="1" customWidth="1"/>
    <col min="11" max="11" width="10" style="1" bestFit="1" customWidth="1"/>
    <col min="13" max="16384" width="9.140625" style="1"/>
  </cols>
  <sheetData>
    <row r="1" spans="1:11" ht="31.5">
      <c r="D1" s="99"/>
      <c r="E1" s="100" t="str">
        <f t="shared" ref="E1:H1" si="0">E6</f>
        <v>Birth
Month</v>
      </c>
      <c r="F1" s="107"/>
      <c r="G1" s="108"/>
      <c r="H1" s="141" t="str">
        <f t="shared" si="0"/>
        <v>Anniversary
 Month</v>
      </c>
      <c r="I1" s="107"/>
      <c r="J1" s="108"/>
      <c r="K1" s="103" t="s">
        <v>445</v>
      </c>
    </row>
    <row r="2" spans="1:11" ht="15.75" customHeight="1">
      <c r="D2" s="98"/>
      <c r="E2" s="101">
        <f ca="1">MONTH(TODAY())</f>
        <v>6</v>
      </c>
      <c r="F2" s="109"/>
      <c r="G2" s="110"/>
      <c r="H2" s="142"/>
      <c r="I2" s="144"/>
      <c r="J2" s="145"/>
      <c r="K2" s="138" t="s">
        <v>446</v>
      </c>
    </row>
    <row r="3" spans="1:11" ht="15.75" customHeight="1" thickBot="1">
      <c r="D3" s="98"/>
      <c r="E3" s="113"/>
      <c r="F3" s="111"/>
      <c r="G3" s="112"/>
      <c r="H3" s="143">
        <f ca="1">E2</f>
        <v>6</v>
      </c>
      <c r="I3" s="146"/>
      <c r="J3" s="147"/>
      <c r="K3" s="139" t="s">
        <v>446</v>
      </c>
    </row>
    <row r="4" spans="1:11" ht="15.75" customHeight="1" thickBot="1">
      <c r="D4" s="98"/>
      <c r="E4" s="123"/>
      <c r="F4" s="123"/>
      <c r="G4" s="124"/>
      <c r="H4" s="125"/>
    </row>
    <row r="5" spans="1:11" ht="29.25" customHeight="1" thickBot="1">
      <c r="A5" s="128" t="s">
        <v>0</v>
      </c>
      <c r="B5" s="80">
        <f>COUNTA(B7:B74)</f>
        <v>54</v>
      </c>
      <c r="D5" s="127" t="s">
        <v>444</v>
      </c>
      <c r="E5" s="80">
        <f ca="1">COUNTIF(E7:E61,$E$2)</f>
        <v>6</v>
      </c>
      <c r="G5" s="127" t="s">
        <v>444</v>
      </c>
      <c r="H5" s="80">
        <f ca="1">COUNTIF(H7:H61,$E$2)</f>
        <v>7</v>
      </c>
    </row>
    <row r="6" spans="1:11" s="2" customFormat="1" ht="32.25" thickBot="1">
      <c r="A6" s="36" t="str">
        <f>Roster!A2</f>
        <v>Last Name</v>
      </c>
      <c r="B6" s="45" t="str">
        <f>Roster!B2</f>
        <v>First Name</v>
      </c>
      <c r="C6" s="89" t="str">
        <f>Roster!D2</f>
        <v xml:space="preserve">Spouse </v>
      </c>
      <c r="D6" s="134" t="str">
        <f>Roster!S2</f>
        <v>Birthday</v>
      </c>
      <c r="E6" s="135" t="str">
        <f>Roster!T2</f>
        <v>Birth
Month</v>
      </c>
      <c r="F6" s="126" t="str">
        <f>Roster!U2</f>
        <v>Age this
year</v>
      </c>
      <c r="G6" s="91" t="str">
        <f>Roster!V2</f>
        <v>Anniversary</v>
      </c>
      <c r="H6" s="46" t="str">
        <f>Roster!W2</f>
        <v>Anniversary
 Month</v>
      </c>
      <c r="I6" s="102" t="str">
        <f>Roster!X2</f>
        <v>Years
Married</v>
      </c>
      <c r="J6" s="114" t="str">
        <f>Roster!Y2</f>
        <v>Note</v>
      </c>
      <c r="K6" s="114" t="str">
        <f>Roster!Z2</f>
        <v>Status</v>
      </c>
    </row>
    <row r="7" spans="1:11" ht="47.25">
      <c r="A7" s="48" t="str">
        <f>Roster!A3</f>
        <v>Achadjian</v>
      </c>
      <c r="B7" s="49" t="str">
        <f>Roster!B3</f>
        <v>Katcho</v>
      </c>
      <c r="C7" s="105" t="str">
        <f>Roster!D3</f>
        <v>Araxie</v>
      </c>
      <c r="D7" s="92">
        <f>Roster!S3</f>
        <v>18784</v>
      </c>
      <c r="E7" s="50">
        <f>Roster!T3</f>
        <v>6</v>
      </c>
      <c r="F7" s="50">
        <f ca="1">Roster!U3</f>
        <v>69</v>
      </c>
      <c r="G7" s="92">
        <f>IF(Roster!V3=0,"-",Roster!V3)</f>
        <v>31038</v>
      </c>
      <c r="H7" s="61">
        <f>Roster!W3</f>
        <v>12</v>
      </c>
      <c r="I7" s="61">
        <f ca="1">Roster!X3</f>
        <v>36</v>
      </c>
      <c r="J7" s="132">
        <f>Roster!Y3</f>
        <v>0</v>
      </c>
      <c r="K7" s="137" t="str">
        <f>Roster!Z3</f>
        <v>Deceased</v>
      </c>
    </row>
    <row r="8" spans="1:11" hidden="1">
      <c r="A8" s="6" t="str">
        <f>Roster!A4</f>
        <v>Allan</v>
      </c>
      <c r="B8" s="63" t="str">
        <f>Roster!B4</f>
        <v>Dennis</v>
      </c>
      <c r="C8" s="104" t="str">
        <f>Roster!D4</f>
        <v>Margaret</v>
      </c>
      <c r="D8" s="93">
        <f>Roster!S4</f>
        <v>18105</v>
      </c>
      <c r="E8" s="47">
        <f>Roster!T4</f>
        <v>7</v>
      </c>
      <c r="F8" s="47">
        <f ca="1">Roster!U4</f>
        <v>71</v>
      </c>
      <c r="G8" s="93">
        <f>IF(Roster!V4=0,"-",Roster!V4)</f>
        <v>29463</v>
      </c>
      <c r="H8" s="60">
        <f>Roster!W4</f>
        <v>8</v>
      </c>
      <c r="I8" s="60">
        <f ca="1">Roster!X4</f>
        <v>40</v>
      </c>
      <c r="J8" s="131">
        <f>Roster!Y4</f>
        <v>0</v>
      </c>
      <c r="K8" s="138" t="str">
        <f>Roster!Z4</f>
        <v>Active</v>
      </c>
    </row>
    <row r="9" spans="1:11" hidden="1">
      <c r="A9" s="6" t="str">
        <f>Roster!A5</f>
        <v>Arnoldsen</v>
      </c>
      <c r="B9" s="63" t="str">
        <f>Roster!B5</f>
        <v>Ron</v>
      </c>
      <c r="C9" s="104">
        <f>Roster!D5</f>
        <v>0</v>
      </c>
      <c r="D9" s="93">
        <f>Roster!S5</f>
        <v>17953</v>
      </c>
      <c r="E9" s="47">
        <f>Roster!T5</f>
        <v>2</v>
      </c>
      <c r="F9" s="47">
        <f ca="1">Roster!U5</f>
        <v>71</v>
      </c>
      <c r="G9" s="93" t="str">
        <f>IF(Roster!V5=0,"-",Roster!V5)</f>
        <v>-</v>
      </c>
      <c r="H9" s="60">
        <f>Roster!W5</f>
        <v>0</v>
      </c>
      <c r="I9" s="60">
        <f ca="1">Roster!X5</f>
        <v>0</v>
      </c>
      <c r="J9" s="131">
        <f>Roster!Y5</f>
        <v>0</v>
      </c>
      <c r="K9" s="138" t="str">
        <f>Roster!Z5</f>
        <v>Active</v>
      </c>
    </row>
    <row r="10" spans="1:11" hidden="1">
      <c r="A10" s="6" t="str">
        <f>Roster!A6</f>
        <v>Banducci</v>
      </c>
      <c r="B10" s="63" t="str">
        <f>Roster!B6</f>
        <v>Tim</v>
      </c>
      <c r="C10" s="104" t="str">
        <f>Roster!D6</f>
        <v>Marilyn</v>
      </c>
      <c r="D10" s="93">
        <f>Roster!S6</f>
        <v>17731</v>
      </c>
      <c r="E10" s="47">
        <f>Roster!T6</f>
        <v>7</v>
      </c>
      <c r="F10" s="47">
        <f ca="1">Roster!U6</f>
        <v>72</v>
      </c>
      <c r="G10" s="93">
        <f>IF(Roster!V6=0,"-",Roster!V6)</f>
        <v>26411</v>
      </c>
      <c r="H10" s="60">
        <f>Roster!W6</f>
        <v>4</v>
      </c>
      <c r="I10" s="60">
        <f ca="1">Roster!X6</f>
        <v>48</v>
      </c>
      <c r="J10" s="131">
        <f>Roster!Y6</f>
        <v>0</v>
      </c>
      <c r="K10" s="138" t="str">
        <f>Roster!Z6</f>
        <v>Active</v>
      </c>
    </row>
    <row r="11" spans="1:11" hidden="1">
      <c r="A11" s="6" t="str">
        <f>Roster!A7</f>
        <v>Blecha</v>
      </c>
      <c r="B11" s="63" t="str">
        <f>Roster!B7</f>
        <v>Jim</v>
      </c>
      <c r="C11" s="104" t="str">
        <f>Roster!D7</f>
        <v>Sally</v>
      </c>
      <c r="D11" s="93">
        <f>Roster!S7</f>
        <v>16951</v>
      </c>
      <c r="E11" s="47">
        <f>Roster!T7</f>
        <v>5</v>
      </c>
      <c r="F11" s="47">
        <f ca="1">Roster!U7</f>
        <v>74</v>
      </c>
      <c r="G11" s="93" t="str">
        <f>IF(Roster!V7=0,"-",Roster!V7)</f>
        <v>-</v>
      </c>
      <c r="H11" s="60">
        <f>Roster!W7</f>
        <v>0</v>
      </c>
      <c r="I11" s="60">
        <f ca="1">Roster!X7</f>
        <v>0</v>
      </c>
      <c r="J11" s="131">
        <f>Roster!Y7</f>
        <v>0</v>
      </c>
      <c r="K11" s="138" t="str">
        <f>Roster!Z7</f>
        <v>Active</v>
      </c>
    </row>
    <row r="12" spans="1:11" hidden="1">
      <c r="A12" s="6" t="str">
        <f>Roster!A8</f>
        <v>Buck</v>
      </c>
      <c r="B12" s="63" t="str">
        <f>Roster!B8</f>
        <v>Allan C.</v>
      </c>
      <c r="C12" s="104" t="str">
        <f>Roster!D8</f>
        <v>Dorothy</v>
      </c>
      <c r="D12" s="93">
        <f>Roster!S8</f>
        <v>17418</v>
      </c>
      <c r="E12" s="47">
        <f>Roster!T8</f>
        <v>9</v>
      </c>
      <c r="F12" s="47">
        <f ca="1">Roster!U8</f>
        <v>73</v>
      </c>
      <c r="G12" s="93">
        <f>IF(Roster!V8=0,"-",Roster!V8)</f>
        <v>27881</v>
      </c>
      <c r="H12" s="60">
        <f>Roster!W8</f>
        <v>5</v>
      </c>
      <c r="I12" s="60">
        <f ca="1">Roster!X8</f>
        <v>44</v>
      </c>
      <c r="J12" s="131">
        <f>Roster!Y8</f>
        <v>0</v>
      </c>
      <c r="K12" s="138" t="str">
        <f>Roster!Z8</f>
        <v>Active</v>
      </c>
    </row>
    <row r="13" spans="1:11" hidden="1">
      <c r="A13" s="6" t="str">
        <f>Roster!A9</f>
        <v>Cabassi</v>
      </c>
      <c r="B13" s="63" t="str">
        <f>Roster!B9</f>
        <v>Charlie</v>
      </c>
      <c r="C13" s="104">
        <f>Roster!D9</f>
        <v>0</v>
      </c>
      <c r="D13" s="93">
        <f>Roster!S9</f>
        <v>13969</v>
      </c>
      <c r="E13" s="47">
        <f>Roster!T9</f>
        <v>3</v>
      </c>
      <c r="F13" s="47">
        <f ca="1">Roster!U9</f>
        <v>82</v>
      </c>
      <c r="G13" s="93" t="str">
        <f>IF(Roster!V9=0,"-",Roster!V9)</f>
        <v>-</v>
      </c>
      <c r="H13" s="60">
        <f>Roster!W9</f>
        <v>0</v>
      </c>
      <c r="I13" s="60">
        <f ca="1">Roster!X9</f>
        <v>0</v>
      </c>
      <c r="J13" s="131">
        <f>Roster!Y9</f>
        <v>0</v>
      </c>
      <c r="K13" s="138" t="str">
        <f>Roster!Z9</f>
        <v>Honorary</v>
      </c>
    </row>
    <row r="14" spans="1:11" hidden="1">
      <c r="A14" s="6" t="str">
        <f>Roster!A10</f>
        <v>Cohl</v>
      </c>
      <c r="B14" s="63" t="str">
        <f>Roster!B10</f>
        <v>Phil</v>
      </c>
      <c r="C14" s="104" t="str">
        <f>Roster!D10</f>
        <v>Kathy</v>
      </c>
      <c r="D14" s="93">
        <f>Roster!S10</f>
        <v>15496</v>
      </c>
      <c r="E14" s="47">
        <f>Roster!T10</f>
        <v>6</v>
      </c>
      <c r="F14" s="47">
        <f ca="1">Roster!U10</f>
        <v>78</v>
      </c>
      <c r="G14" s="93">
        <f>IF(Roster!V10=0,"-",Roster!V10)</f>
        <v>33313</v>
      </c>
      <c r="H14" s="60">
        <f>Roster!W10</f>
        <v>3</v>
      </c>
      <c r="I14" s="60">
        <f ca="1">Roster!X10</f>
        <v>29</v>
      </c>
      <c r="J14" s="131">
        <f>Roster!Y10</f>
        <v>0</v>
      </c>
      <c r="K14" s="138" t="str">
        <f>Roster!Z10</f>
        <v>Active</v>
      </c>
    </row>
    <row r="15" spans="1:11">
      <c r="A15" s="6" t="str">
        <f>Roster!A11</f>
        <v>Crampton</v>
      </c>
      <c r="B15" s="63" t="str">
        <f>Roster!B11</f>
        <v>David</v>
      </c>
      <c r="C15" s="104">
        <f>Roster!D11</f>
        <v>0</v>
      </c>
      <c r="D15" s="93">
        <f>Roster!S11</f>
        <v>16789</v>
      </c>
      <c r="E15" s="47">
        <f>Roster!T11</f>
        <v>12</v>
      </c>
      <c r="F15" s="47">
        <f ca="1">Roster!U11</f>
        <v>75</v>
      </c>
      <c r="G15" s="93" t="str">
        <f>IF(Roster!V11=0,"-",Roster!V11)</f>
        <v>-</v>
      </c>
      <c r="H15" s="60">
        <f>Roster!W11</f>
        <v>0</v>
      </c>
      <c r="I15" s="60">
        <f ca="1">Roster!X11</f>
        <v>0</v>
      </c>
      <c r="J15" s="131">
        <f>Roster!Y11</f>
        <v>0</v>
      </c>
      <c r="K15" s="138" t="str">
        <f>Roster!Z11</f>
        <v>Active</v>
      </c>
    </row>
    <row r="16" spans="1:11" hidden="1">
      <c r="A16" s="6" t="str">
        <f>Roster!A12</f>
        <v>Daguerre</v>
      </c>
      <c r="B16" s="63" t="str">
        <f>Roster!B12</f>
        <v>Dave</v>
      </c>
      <c r="C16" s="104" t="str">
        <f>Roster!D12</f>
        <v>Linda</v>
      </c>
      <c r="D16" s="93">
        <f>Roster!S12</f>
        <v>19225</v>
      </c>
      <c r="E16" s="47">
        <f>Roster!T12</f>
        <v>8</v>
      </c>
      <c r="F16" s="47">
        <f ca="1">Roster!U12</f>
        <v>68</v>
      </c>
      <c r="G16" s="93">
        <f>IF(Roster!V12=0,"-",Roster!V12)</f>
        <v>34258</v>
      </c>
      <c r="H16" s="60">
        <f>Roster!W12</f>
        <v>10</v>
      </c>
      <c r="I16" s="60">
        <f ca="1">Roster!X12</f>
        <v>27</v>
      </c>
      <c r="J16" s="131">
        <f>Roster!Y12</f>
        <v>0</v>
      </c>
      <c r="K16" s="138" t="str">
        <f>Roster!Z12</f>
        <v>Active</v>
      </c>
    </row>
    <row r="17" spans="1:11" hidden="1">
      <c r="A17" s="6" t="str">
        <f>Roster!A13</f>
        <v>Davis</v>
      </c>
      <c r="B17" s="63" t="str">
        <f>Roster!B13</f>
        <v>Byron</v>
      </c>
      <c r="C17" s="104" t="str">
        <f>Roster!D13</f>
        <v>Julie</v>
      </c>
      <c r="D17" s="93">
        <f>Roster!S13</f>
        <v>20610</v>
      </c>
      <c r="E17" s="47">
        <f>Roster!T13</f>
        <v>6</v>
      </c>
      <c r="F17" s="47">
        <f ca="1">Roster!U13</f>
        <v>64</v>
      </c>
      <c r="G17" s="93">
        <f>IF(Roster!V13=0,"-",Roster!V13)</f>
        <v>29401</v>
      </c>
      <c r="H17" s="60">
        <f>Roster!W13</f>
        <v>6</v>
      </c>
      <c r="I17" s="60">
        <f ca="1">Roster!X13</f>
        <v>40</v>
      </c>
      <c r="J17" s="131">
        <f>Roster!Y13</f>
        <v>0</v>
      </c>
      <c r="K17" s="138" t="str">
        <f>Roster!Z13</f>
        <v>Active</v>
      </c>
    </row>
    <row r="18" spans="1:11" hidden="1">
      <c r="A18" s="6" t="str">
        <f>Roster!A14</f>
        <v xml:space="preserve">Dixon       </v>
      </c>
      <c r="B18" s="63" t="str">
        <f>Roster!B14</f>
        <v>David</v>
      </c>
      <c r="C18" s="104" t="str">
        <f>Roster!D14</f>
        <v>Karen</v>
      </c>
      <c r="D18" s="93">
        <f>Roster!S14</f>
        <v>16295</v>
      </c>
      <c r="E18" s="47">
        <f>Roster!T14</f>
        <v>8</v>
      </c>
      <c r="F18" s="47">
        <f ca="1">Roster!U14</f>
        <v>76</v>
      </c>
      <c r="G18" s="93">
        <f>IF(Roster!V14=0,"-",Roster!V14)</f>
        <v>43698</v>
      </c>
      <c r="H18" s="60">
        <f>Roster!W14</f>
        <v>8</v>
      </c>
      <c r="I18" s="60">
        <f ca="1">Roster!X14</f>
        <v>1</v>
      </c>
      <c r="J18" s="131">
        <f>Roster!Y14</f>
        <v>0</v>
      </c>
      <c r="K18" s="138" t="str">
        <f>Roster!Z14</f>
        <v>Active</v>
      </c>
    </row>
    <row r="19" spans="1:11" hidden="1">
      <c r="A19" s="6" t="str">
        <f>Roster!A15</f>
        <v>Ekbom</v>
      </c>
      <c r="B19" s="63" t="str">
        <f>Roster!B15</f>
        <v>David</v>
      </c>
      <c r="C19" s="104">
        <f>Roster!D15</f>
        <v>0</v>
      </c>
      <c r="D19" s="93">
        <f>Roster!S15</f>
        <v>16019</v>
      </c>
      <c r="E19" s="47">
        <f>Roster!T15</f>
        <v>11</v>
      </c>
      <c r="F19" s="47">
        <f ca="1">Roster!U15</f>
        <v>77</v>
      </c>
      <c r="G19" s="93" t="str">
        <f>IF(Roster!V15=0,"-",Roster!V15)</f>
        <v>-</v>
      </c>
      <c r="H19" s="60">
        <f>Roster!W15</f>
        <v>0</v>
      </c>
      <c r="I19" s="60">
        <f ca="1">Roster!X15</f>
        <v>0</v>
      </c>
      <c r="J19" s="131">
        <f>Roster!Y15</f>
        <v>0</v>
      </c>
      <c r="K19" s="138" t="str">
        <f>Roster!Z15</f>
        <v>Active</v>
      </c>
    </row>
    <row r="20" spans="1:11">
      <c r="A20" s="6" t="str">
        <f>Roster!A16</f>
        <v>Fibich</v>
      </c>
      <c r="B20" s="63" t="str">
        <f>Roster!B16</f>
        <v>Terry</v>
      </c>
      <c r="C20" s="104" t="str">
        <f>Roster!D16</f>
        <v>Linda</v>
      </c>
      <c r="D20" s="93">
        <f>Roster!S16</f>
        <v>17519</v>
      </c>
      <c r="E20" s="47">
        <f>Roster!T16</f>
        <v>12</v>
      </c>
      <c r="F20" s="47">
        <f ca="1">Roster!U16</f>
        <v>73</v>
      </c>
      <c r="G20" s="93">
        <f>IF(Roster!V16=0,"-",Roster!V16)</f>
        <v>28595</v>
      </c>
      <c r="H20" s="60">
        <f>Roster!W16</f>
        <v>4</v>
      </c>
      <c r="I20" s="60">
        <f ca="1">Roster!X16</f>
        <v>42</v>
      </c>
      <c r="J20" s="131">
        <f>Roster!Y16</f>
        <v>0</v>
      </c>
      <c r="K20" s="138" t="str">
        <f>Roster!Z16</f>
        <v>Active</v>
      </c>
    </row>
    <row r="21" spans="1:11" hidden="1">
      <c r="A21" s="6" t="str">
        <f>Roster!A17</f>
        <v>Fink</v>
      </c>
      <c r="B21" s="63" t="str">
        <f>Roster!B17</f>
        <v>Fred</v>
      </c>
      <c r="C21" s="104" t="str">
        <f>Roster!D17</f>
        <v>June</v>
      </c>
      <c r="D21" s="93">
        <f>Roster!S17</f>
        <v>17355</v>
      </c>
      <c r="E21" s="47">
        <f>Roster!T17</f>
        <v>7</v>
      </c>
      <c r="F21" s="47">
        <f ca="1">Roster!U17</f>
        <v>73</v>
      </c>
      <c r="G21" s="93">
        <f>IF(Roster!V17=0,"-",Roster!V17)</f>
        <v>27723</v>
      </c>
      <c r="H21" s="60">
        <f>Roster!W17</f>
        <v>11</v>
      </c>
      <c r="I21" s="60">
        <f ca="1">Roster!X17</f>
        <v>45</v>
      </c>
      <c r="J21" s="131">
        <f>Roster!Y17</f>
        <v>0</v>
      </c>
      <c r="K21" s="138" t="str">
        <f>Roster!Z17</f>
        <v>Active</v>
      </c>
    </row>
    <row r="22" spans="1:11" hidden="1">
      <c r="A22" s="6" t="str">
        <f>Roster!A18</f>
        <v>Fiser</v>
      </c>
      <c r="B22" s="63" t="str">
        <f>Roster!B18</f>
        <v>Randy</v>
      </c>
      <c r="C22" s="104" t="str">
        <f>Roster!D18</f>
        <v>Patrice</v>
      </c>
      <c r="D22" s="93">
        <f>Roster!S18</f>
        <v>19201</v>
      </c>
      <c r="E22" s="47">
        <f>Roster!T18</f>
        <v>7</v>
      </c>
      <c r="F22" s="47">
        <f ca="1">Roster!U18</f>
        <v>68</v>
      </c>
      <c r="G22" s="93">
        <f>IF(Roster!V18=0,"-",Roster!V18)</f>
        <v>40731</v>
      </c>
      <c r="H22" s="60">
        <f>Roster!W18</f>
        <v>7</v>
      </c>
      <c r="I22" s="60">
        <f ca="1">Roster!X18</f>
        <v>9</v>
      </c>
      <c r="J22" s="131">
        <f>Roster!Y18</f>
        <v>0</v>
      </c>
      <c r="K22" s="138" t="str">
        <f>Roster!Z18</f>
        <v>Active</v>
      </c>
    </row>
    <row r="23" spans="1:11" hidden="1">
      <c r="A23" s="6" t="str">
        <f>Roster!A20</f>
        <v>Gerrish</v>
      </c>
      <c r="B23" s="63" t="str">
        <f>Roster!B20</f>
        <v>Bill</v>
      </c>
      <c r="C23" s="104" t="str">
        <f>Roster!D20</f>
        <v>Nancy</v>
      </c>
      <c r="D23" s="93">
        <f>Roster!S20</f>
        <v>16662</v>
      </c>
      <c r="E23" s="47">
        <f>Roster!T20</f>
        <v>8</v>
      </c>
      <c r="F23" s="47">
        <f ca="1">Roster!U20</f>
        <v>75</v>
      </c>
      <c r="G23" s="93">
        <f>IF(Roster!V20=0,"-",Roster!V20)</f>
        <v>24694</v>
      </c>
      <c r="H23" s="60">
        <f>Roster!W20</f>
        <v>8</v>
      </c>
      <c r="I23" s="60">
        <f ca="1">Roster!X20</f>
        <v>53</v>
      </c>
      <c r="J23" s="131">
        <f>Roster!Y20</f>
        <v>0</v>
      </c>
      <c r="K23" s="138" t="str">
        <f>Roster!Z20</f>
        <v>Honorary</v>
      </c>
    </row>
    <row r="24" spans="1:11" hidden="1">
      <c r="A24" s="6" t="str">
        <f>Roster!A21</f>
        <v>Gould</v>
      </c>
      <c r="B24" s="63" t="str">
        <f>Roster!B21</f>
        <v>Kelvin</v>
      </c>
      <c r="C24" s="104" t="str">
        <f>Roster!D21</f>
        <v>Penny</v>
      </c>
      <c r="D24" s="93">
        <f>Roster!S21</f>
        <v>19413</v>
      </c>
      <c r="E24" s="47">
        <f>Roster!T21</f>
        <v>2</v>
      </c>
      <c r="F24" s="47">
        <f ca="1">Roster!U21</f>
        <v>67</v>
      </c>
      <c r="G24" s="93">
        <f>IF(Roster!V21=0,"-",Roster!V21)</f>
        <v>26667</v>
      </c>
      <c r="H24" s="60">
        <f>Roster!W21</f>
        <v>1</v>
      </c>
      <c r="I24" s="60">
        <f ca="1">Roster!X21</f>
        <v>47</v>
      </c>
      <c r="J24" s="131">
        <f>Roster!Y21</f>
        <v>0</v>
      </c>
      <c r="K24" s="138" t="str">
        <f>Roster!Z21</f>
        <v>Honorary</v>
      </c>
    </row>
    <row r="25" spans="1:11" hidden="1">
      <c r="A25" s="6" t="str">
        <f>Roster!A22</f>
        <v>Hansen</v>
      </c>
      <c r="B25" s="63" t="str">
        <f>Roster!B22</f>
        <v>John C.</v>
      </c>
      <c r="C25" s="104" t="str">
        <f>Roster!D22</f>
        <v>Melinda</v>
      </c>
      <c r="D25" s="93">
        <f>Roster!S22</f>
        <v>16098</v>
      </c>
      <c r="E25" s="47">
        <f>Roster!T22</f>
        <v>1</v>
      </c>
      <c r="F25" s="47">
        <f ca="1">Roster!U22</f>
        <v>76</v>
      </c>
      <c r="G25" s="93">
        <f>IF(Roster!V22=0,"-",Roster!V22)</f>
        <v>29087</v>
      </c>
      <c r="H25" s="60">
        <f>Roster!W22</f>
        <v>8</v>
      </c>
      <c r="I25" s="60">
        <f ca="1">Roster!X22</f>
        <v>41</v>
      </c>
      <c r="J25" s="131">
        <f>Roster!Y22</f>
        <v>0</v>
      </c>
      <c r="K25" s="138" t="str">
        <f>Roster!Z22</f>
        <v>Active</v>
      </c>
    </row>
    <row r="26" spans="1:11" hidden="1">
      <c r="A26" s="6" t="str">
        <f>Roster!A23</f>
        <v>Hendricks</v>
      </c>
      <c r="B26" s="63" t="str">
        <f>Roster!B23</f>
        <v>Craig</v>
      </c>
      <c r="C26" s="104" t="str">
        <f>Roster!D23</f>
        <v>Kris</v>
      </c>
      <c r="D26" s="93">
        <f>Roster!S23</f>
        <v>19904</v>
      </c>
      <c r="E26" s="47">
        <f>Roster!T23</f>
        <v>6</v>
      </c>
      <c r="F26" s="47">
        <f ca="1">Roster!U23</f>
        <v>66</v>
      </c>
      <c r="G26" s="93">
        <f>IF(Roster!V23=0,"-",Roster!V23)</f>
        <v>28280</v>
      </c>
      <c r="H26" s="60">
        <f>Roster!W23</f>
        <v>6</v>
      </c>
      <c r="I26" s="60">
        <f ca="1">Roster!X23</f>
        <v>43</v>
      </c>
      <c r="J26" s="131">
        <f>Roster!Y23</f>
        <v>0</v>
      </c>
      <c r="K26" s="138" t="str">
        <f>Roster!Z23</f>
        <v>Active</v>
      </c>
    </row>
    <row r="27" spans="1:11" ht="31.5" hidden="1">
      <c r="A27" s="6" t="str">
        <f>Roster!A24</f>
        <v>Holbrook</v>
      </c>
      <c r="B27" s="63" t="str">
        <f>Roster!B24</f>
        <v>Tom</v>
      </c>
      <c r="C27" s="104" t="str">
        <f>Roster!D24</f>
        <v>Claire</v>
      </c>
      <c r="D27" s="93">
        <f>Roster!S24</f>
        <v>21239</v>
      </c>
      <c r="E27" s="47">
        <f>Roster!T24</f>
        <v>2</v>
      </c>
      <c r="F27" s="47">
        <f ca="1">Roster!U24</f>
        <v>62</v>
      </c>
      <c r="G27" s="93">
        <f>IF(Roster!V24=0,"-",Roster!V24)</f>
        <v>32664</v>
      </c>
      <c r="H27" s="60">
        <f>Roster!W24</f>
        <v>6</v>
      </c>
      <c r="I27" s="60">
        <f ca="1">Roster!X24</f>
        <v>31</v>
      </c>
      <c r="J27" s="131">
        <f>Roster!Y24</f>
        <v>0</v>
      </c>
      <c r="K27" s="138" t="str">
        <f>Roster!Z24</f>
        <v>Not Active</v>
      </c>
    </row>
    <row r="28" spans="1:11" hidden="1">
      <c r="A28" s="6" t="str">
        <f>Roster!A25</f>
        <v>Hoover</v>
      </c>
      <c r="B28" s="63" t="str">
        <f>Roster!B25</f>
        <v>Jack</v>
      </c>
      <c r="C28" s="104">
        <f>Roster!D25</f>
        <v>0</v>
      </c>
      <c r="D28" s="93">
        <f>Roster!S25</f>
        <v>0</v>
      </c>
      <c r="E28" s="47">
        <f>Roster!T25</f>
        <v>0</v>
      </c>
      <c r="F28" s="47">
        <f>Roster!U25</f>
        <v>0</v>
      </c>
      <c r="G28" s="93" t="str">
        <f>IF(Roster!V25=0,"-",Roster!V25)</f>
        <v>-</v>
      </c>
      <c r="H28" s="60">
        <f>Roster!W25</f>
        <v>0</v>
      </c>
      <c r="I28" s="60">
        <f ca="1">Roster!X25</f>
        <v>0</v>
      </c>
      <c r="J28" s="131" t="str">
        <f>Roster!Y25</f>
        <v>Limited Member</v>
      </c>
      <c r="K28" s="138" t="str">
        <f>Roster!Z25</f>
        <v>Active</v>
      </c>
    </row>
    <row r="29" spans="1:11">
      <c r="A29" s="6" t="str">
        <f>Roster!A26</f>
        <v>Johnson</v>
      </c>
      <c r="B29" s="63" t="str">
        <f>Roster!B26</f>
        <v>J</v>
      </c>
      <c r="C29" s="104" t="str">
        <f>Roster!D26</f>
        <v>Kathy</v>
      </c>
      <c r="D29" s="93">
        <f>Roster!S26</f>
        <v>17511</v>
      </c>
      <c r="E29" s="47">
        <f>Roster!T26</f>
        <v>12</v>
      </c>
      <c r="F29" s="47">
        <f ca="1">Roster!U26</f>
        <v>73</v>
      </c>
      <c r="G29" s="93">
        <f>IF(Roster!V26=0,"-",Roster!V26)</f>
        <v>42910</v>
      </c>
      <c r="H29" s="60">
        <f>Roster!W26</f>
        <v>6</v>
      </c>
      <c r="I29" s="60">
        <f ca="1">Roster!X26</f>
        <v>3</v>
      </c>
      <c r="J29" s="131">
        <f>Roster!Y26</f>
        <v>0</v>
      </c>
      <c r="K29" s="138" t="str">
        <f>Roster!Z26</f>
        <v>Active</v>
      </c>
    </row>
    <row r="30" spans="1:11" hidden="1">
      <c r="A30" s="6" t="str">
        <f>Roster!A27</f>
        <v>Laiblin</v>
      </c>
      <c r="B30" s="63" t="str">
        <f>Roster!B27</f>
        <v>Eric</v>
      </c>
      <c r="C30" s="104">
        <f>Roster!D27</f>
        <v>0</v>
      </c>
      <c r="D30" s="93">
        <f>Roster!S27</f>
        <v>30482</v>
      </c>
      <c r="E30" s="47">
        <f>Roster!T27</f>
        <v>6</v>
      </c>
      <c r="F30" s="47">
        <f ca="1">Roster!U27</f>
        <v>37</v>
      </c>
      <c r="G30" s="93" t="str">
        <f>IF(Roster!V27=0,"-",Roster!V27)</f>
        <v>-</v>
      </c>
      <c r="H30" s="60">
        <f>Roster!W27</f>
        <v>0</v>
      </c>
      <c r="I30" s="60">
        <f ca="1">Roster!X27</f>
        <v>0</v>
      </c>
      <c r="J30" s="131">
        <f>Roster!Y27</f>
        <v>0</v>
      </c>
      <c r="K30" s="138" t="str">
        <f>Roster!Z27</f>
        <v>Active</v>
      </c>
    </row>
    <row r="31" spans="1:11" hidden="1">
      <c r="A31" s="6" t="str">
        <f>Roster!A28</f>
        <v>London</v>
      </c>
      <c r="B31" s="63" t="str">
        <f>Roster!B28</f>
        <v>Marty</v>
      </c>
      <c r="C31" s="104" t="str">
        <f>Roster!D28</f>
        <v>Sue</v>
      </c>
      <c r="D31" s="93">
        <f>Roster!S28</f>
        <v>15937</v>
      </c>
      <c r="E31" s="47">
        <f>Roster!T28</f>
        <v>8</v>
      </c>
      <c r="F31" s="47">
        <f ca="1">Roster!U28</f>
        <v>77</v>
      </c>
      <c r="G31" s="93">
        <f>IF(Roster!V28=0,"-",Roster!V28)</f>
        <v>23956</v>
      </c>
      <c r="H31" s="60">
        <f>Roster!W28</f>
        <v>8</v>
      </c>
      <c r="I31" s="60">
        <f ca="1">Roster!X28</f>
        <v>55</v>
      </c>
      <c r="J31" s="131">
        <f>Roster!Y28</f>
        <v>0</v>
      </c>
      <c r="K31" s="138" t="str">
        <f>Roster!Z28</f>
        <v>Active</v>
      </c>
    </row>
    <row r="32" spans="1:11" hidden="1">
      <c r="A32" s="6" t="str">
        <f>Roster!A29</f>
        <v>Markwith</v>
      </c>
      <c r="B32" s="63" t="str">
        <f>Roster!B29</f>
        <v>Robert</v>
      </c>
      <c r="C32" s="104" t="str">
        <f>Roster!D29</f>
        <v>Candy</v>
      </c>
      <c r="D32" s="93">
        <f>Roster!S29</f>
        <v>17972</v>
      </c>
      <c r="E32" s="47">
        <f>Roster!T29</f>
        <v>3</v>
      </c>
      <c r="F32" s="47">
        <f ca="1">Roster!U29</f>
        <v>71</v>
      </c>
      <c r="G32" s="93">
        <f>IF(Roster!V29=0,"-",Roster!V29)</f>
        <v>34139</v>
      </c>
      <c r="H32" s="60">
        <f>Roster!W29</f>
        <v>6</v>
      </c>
      <c r="I32" s="60">
        <f ca="1">Roster!X29</f>
        <v>27</v>
      </c>
      <c r="J32" s="131">
        <f>Roster!Y29</f>
        <v>0</v>
      </c>
      <c r="K32" s="138" t="str">
        <f>Roster!Z29</f>
        <v>Active</v>
      </c>
    </row>
    <row r="33" spans="1:11" hidden="1">
      <c r="A33" s="6" t="str">
        <f>Roster!A30</f>
        <v>Miner</v>
      </c>
      <c r="B33" s="63" t="str">
        <f>Roster!B30</f>
        <v>Mike</v>
      </c>
      <c r="C33" s="104" t="str">
        <f>Roster!D30</f>
        <v>Susie</v>
      </c>
      <c r="D33" s="93">
        <f>Roster!S30</f>
        <v>19235</v>
      </c>
      <c r="E33" s="47">
        <f>Roster!T30</f>
        <v>8</v>
      </c>
      <c r="F33" s="47">
        <f ca="1">Roster!U30</f>
        <v>68</v>
      </c>
      <c r="G33" s="93">
        <f>IF(Roster!V30=0,"-",Roster!V30)</f>
        <v>26369</v>
      </c>
      <c r="H33" s="60">
        <f>Roster!W30</f>
        <v>3</v>
      </c>
      <c r="I33" s="60">
        <f ca="1">Roster!X30</f>
        <v>48</v>
      </c>
      <c r="J33" s="131">
        <f>Roster!Y30</f>
        <v>0</v>
      </c>
      <c r="K33" s="138" t="str">
        <f>Roster!Z30</f>
        <v>Active</v>
      </c>
    </row>
    <row r="34" spans="1:11" ht="31.5" hidden="1">
      <c r="A34" s="6" t="str">
        <f>Roster!A31</f>
        <v>Morrison</v>
      </c>
      <c r="B34" s="63" t="str">
        <f>Roster!B31</f>
        <v>Michael</v>
      </c>
      <c r="C34" s="104">
        <f>Roster!D31</f>
        <v>0</v>
      </c>
      <c r="D34" s="93">
        <f>Roster!S31</f>
        <v>29901</v>
      </c>
      <c r="E34" s="47">
        <f>Roster!T31</f>
        <v>11</v>
      </c>
      <c r="F34" s="47">
        <f ca="1">Roster!U31</f>
        <v>39</v>
      </c>
      <c r="G34" s="93" t="str">
        <f>IF(Roster!V31=0,"-",Roster!V31)</f>
        <v>-</v>
      </c>
      <c r="H34" s="60">
        <f>Roster!W31</f>
        <v>0</v>
      </c>
      <c r="I34" s="60">
        <f ca="1">Roster!X31</f>
        <v>0</v>
      </c>
      <c r="J34" s="131">
        <f>Roster!Y31</f>
        <v>0</v>
      </c>
      <c r="K34" s="138" t="str">
        <f>Roster!Z31</f>
        <v>Not Active</v>
      </c>
    </row>
    <row r="35" spans="1:11" hidden="1">
      <c r="A35" s="6" t="str">
        <f>Roster!A32</f>
        <v>Murphy</v>
      </c>
      <c r="B35" s="63" t="str">
        <f>Roster!B32</f>
        <v>Adam</v>
      </c>
      <c r="C35" s="104">
        <f>Roster!D32</f>
        <v>0</v>
      </c>
      <c r="D35" s="93">
        <f>Roster!S32</f>
        <v>31121</v>
      </c>
      <c r="E35" s="47">
        <f>Roster!T32</f>
        <v>3</v>
      </c>
      <c r="F35" s="47">
        <f ca="1">Roster!U32</f>
        <v>35</v>
      </c>
      <c r="G35" s="93" t="str">
        <f>IF(Roster!V32=0,"-",Roster!V32)</f>
        <v>-</v>
      </c>
      <c r="H35" s="60">
        <f>Roster!W32</f>
        <v>0</v>
      </c>
      <c r="I35" s="60">
        <f ca="1">Roster!X32</f>
        <v>0</v>
      </c>
      <c r="J35" s="131">
        <f>Roster!Y32</f>
        <v>0</v>
      </c>
      <c r="K35" s="138" t="str">
        <f>Roster!Z32</f>
        <v>Active</v>
      </c>
    </row>
    <row r="36" spans="1:11" hidden="1">
      <c r="A36" s="6" t="str">
        <f>Roster!A33</f>
        <v>Olds</v>
      </c>
      <c r="B36" s="63" t="str">
        <f>Roster!B33</f>
        <v>Jeff</v>
      </c>
      <c r="C36" s="104" t="str">
        <f>Roster!D33</f>
        <v>Linda</v>
      </c>
      <c r="D36" s="93">
        <f>Roster!S33</f>
        <v>23938</v>
      </c>
      <c r="E36" s="47">
        <f>Roster!T33</f>
        <v>7</v>
      </c>
      <c r="F36" s="47">
        <f ca="1">Roster!U33</f>
        <v>55</v>
      </c>
      <c r="G36" s="93">
        <f>IF(Roster!V33=0,"-",Roster!V33)</f>
        <v>35343</v>
      </c>
      <c r="H36" s="60">
        <f>Roster!W33</f>
        <v>10</v>
      </c>
      <c r="I36" s="60">
        <f ca="1">Roster!X33</f>
        <v>24</v>
      </c>
      <c r="J36" s="131">
        <f>Roster!Y33</f>
        <v>0</v>
      </c>
      <c r="K36" s="138" t="str">
        <f>Roster!Z33</f>
        <v>Active</v>
      </c>
    </row>
    <row r="37" spans="1:11" hidden="1">
      <c r="A37" s="6" t="str">
        <f>Roster!A34</f>
        <v>Pace</v>
      </c>
      <c r="B37" s="63" t="str">
        <f>Roster!B34</f>
        <v>Scott</v>
      </c>
      <c r="C37" s="104" t="str">
        <f>Roster!D34</f>
        <v>Cissie</v>
      </c>
      <c r="D37" s="93">
        <f>Roster!S34</f>
        <v>23636</v>
      </c>
      <c r="E37" s="47">
        <f>Roster!T34</f>
        <v>9</v>
      </c>
      <c r="F37" s="47">
        <f ca="1">Roster!U34</f>
        <v>56</v>
      </c>
      <c r="G37" s="93">
        <f>IF(Roster!V34=0,"-",Roster!V34)</f>
        <v>37282</v>
      </c>
      <c r="H37" s="60">
        <f>Roster!W34</f>
        <v>1</v>
      </c>
      <c r="I37" s="60">
        <f ca="1">Roster!X34</f>
        <v>18</v>
      </c>
      <c r="J37" s="131">
        <f>Roster!Y34</f>
        <v>0</v>
      </c>
      <c r="K37" s="138" t="str">
        <f>Roster!Z34</f>
        <v>Active</v>
      </c>
    </row>
    <row r="38" spans="1:11" ht="18.75" hidden="1">
      <c r="A38" s="56" t="str">
        <f>Roster!A35</f>
        <v>Pollack</v>
      </c>
      <c r="B38" s="63" t="str">
        <f>Roster!B35</f>
        <v>Steve</v>
      </c>
      <c r="C38" s="104" t="str">
        <f>Roster!D35</f>
        <v>Judi</v>
      </c>
      <c r="D38" s="93">
        <f>Roster!S35</f>
        <v>17642</v>
      </c>
      <c r="E38" s="47">
        <f>Roster!T35</f>
        <v>4</v>
      </c>
      <c r="F38" s="47">
        <f ca="1">Roster!U35</f>
        <v>72</v>
      </c>
      <c r="G38" s="93">
        <f>IF(Roster!V35=0,"-",Roster!V35)</f>
        <v>26509</v>
      </c>
      <c r="H38" s="60">
        <f>Roster!W35</f>
        <v>7</v>
      </c>
      <c r="I38" s="60">
        <f ca="1">Roster!X35</f>
        <v>48</v>
      </c>
      <c r="J38" s="131">
        <f>Roster!Y35</f>
        <v>0</v>
      </c>
      <c r="K38" s="138" t="str">
        <f>Roster!Z35</f>
        <v>Resigned</v>
      </c>
    </row>
    <row r="39" spans="1:11">
      <c r="A39" s="6" t="str">
        <f>Roster!A36</f>
        <v>Provence</v>
      </c>
      <c r="B39" s="63" t="str">
        <f>Roster!B36</f>
        <v>Paul</v>
      </c>
      <c r="C39" s="104" t="str">
        <f>Roster!D36</f>
        <v>Yolande</v>
      </c>
      <c r="D39" s="93">
        <f>Roster!S36</f>
        <v>17525</v>
      </c>
      <c r="E39" s="47">
        <f>Roster!T36</f>
        <v>12</v>
      </c>
      <c r="F39" s="47">
        <f ca="1">Roster!U36</f>
        <v>73</v>
      </c>
      <c r="G39" s="93">
        <f>IF(Roster!V36=0,"-",Roster!V36)</f>
        <v>27755</v>
      </c>
      <c r="H39" s="60">
        <f>Roster!W36</f>
        <v>12</v>
      </c>
      <c r="I39" s="60">
        <f ca="1">Roster!X36</f>
        <v>45</v>
      </c>
      <c r="J39" s="131">
        <f>Roster!Y36</f>
        <v>0</v>
      </c>
      <c r="K39" s="138" t="str">
        <f>Roster!Z36</f>
        <v>Active</v>
      </c>
    </row>
    <row r="40" spans="1:11" hidden="1">
      <c r="A40" s="6" t="str">
        <f>Roster!A37</f>
        <v>Railsback</v>
      </c>
      <c r="B40" s="63" t="str">
        <f>Roster!B37</f>
        <v>Rob</v>
      </c>
      <c r="C40" s="104" t="str">
        <f>Roster!D37</f>
        <v>Kathey</v>
      </c>
      <c r="D40" s="93">
        <f>Roster!S37</f>
        <v>28301</v>
      </c>
      <c r="E40" s="47">
        <f>Roster!T37</f>
        <v>6</v>
      </c>
      <c r="F40" s="47">
        <f ca="1">Roster!U37</f>
        <v>43</v>
      </c>
      <c r="G40" s="93">
        <f>IF(Roster!V37=0,"-",Roster!V37)</f>
        <v>37926</v>
      </c>
      <c r="H40" s="60">
        <f>Roster!W37</f>
        <v>11</v>
      </c>
      <c r="I40" s="60">
        <f ca="1">Roster!X37</f>
        <v>17</v>
      </c>
      <c r="J40" s="131">
        <f>Roster!Y37</f>
        <v>0</v>
      </c>
      <c r="K40" s="138" t="str">
        <f>Roster!Z37</f>
        <v>Active</v>
      </c>
    </row>
    <row r="41" spans="1:11" hidden="1">
      <c r="A41" s="6" t="str">
        <f>Roster!A38</f>
        <v>Rinehart</v>
      </c>
      <c r="B41" s="63" t="str">
        <f>Roster!B38</f>
        <v>Bill</v>
      </c>
      <c r="C41" s="104" t="str">
        <f>Roster!D38</f>
        <v>Diane</v>
      </c>
      <c r="D41" s="93">
        <f>Roster!S38</f>
        <v>14998</v>
      </c>
      <c r="E41" s="47">
        <f>Roster!T38</f>
        <v>1</v>
      </c>
      <c r="F41" s="47">
        <f ca="1">Roster!U38</f>
        <v>79</v>
      </c>
      <c r="G41" s="93">
        <f>IF(Roster!V38=0,"-",Roster!V38)</f>
        <v>25886</v>
      </c>
      <c r="H41" s="60">
        <f>Roster!W38</f>
        <v>11</v>
      </c>
      <c r="I41" s="60">
        <f ca="1">Roster!X38</f>
        <v>50</v>
      </c>
      <c r="J41" s="131">
        <f>Roster!Y38</f>
        <v>0</v>
      </c>
      <c r="K41" s="138" t="str">
        <f>Roster!Z38</f>
        <v>Active</v>
      </c>
    </row>
    <row r="42" spans="1:11" hidden="1">
      <c r="A42" s="6" t="str">
        <f>Roster!A39</f>
        <v>Ritter</v>
      </c>
      <c r="B42" s="63" t="str">
        <f>Roster!B39</f>
        <v>Ron</v>
      </c>
      <c r="C42" s="104" t="str">
        <f>Roster!D39</f>
        <v>Viola</v>
      </c>
      <c r="D42" s="93">
        <f>Roster!S39</f>
        <v>15912</v>
      </c>
      <c r="E42" s="47">
        <f>Roster!T39</f>
        <v>7</v>
      </c>
      <c r="F42" s="47">
        <f ca="1">Roster!U39</f>
        <v>77</v>
      </c>
      <c r="G42" s="93">
        <f>IF(Roster!V39=0,"-",Roster!V39)</f>
        <v>32406</v>
      </c>
      <c r="H42" s="60">
        <f>Roster!W39</f>
        <v>9</v>
      </c>
      <c r="I42" s="60">
        <f ca="1">Roster!X39</f>
        <v>32</v>
      </c>
      <c r="J42" s="131">
        <f>Roster!Y39</f>
        <v>0</v>
      </c>
      <c r="K42" s="138" t="str">
        <f>Roster!Z39</f>
        <v>Active</v>
      </c>
    </row>
    <row r="43" spans="1:11" ht="31.5" hidden="1">
      <c r="A43" s="6" t="str">
        <f>Roster!A40</f>
        <v>Rogers</v>
      </c>
      <c r="B43" s="63" t="str">
        <f>Roster!B40</f>
        <v>John</v>
      </c>
      <c r="C43" s="104" t="str">
        <f>Roster!D40</f>
        <v>Laurie</v>
      </c>
      <c r="D43" s="93">
        <f>Roster!S40</f>
        <v>20232</v>
      </c>
      <c r="E43" s="47">
        <f>Roster!T40</f>
        <v>5</v>
      </c>
      <c r="F43" s="47">
        <f ca="1">Roster!U40</f>
        <v>65</v>
      </c>
      <c r="G43" s="93">
        <f>IF(Roster!V40=0,"-",Roster!V40)</f>
        <v>29078</v>
      </c>
      <c r="H43" s="60">
        <f>Roster!W40</f>
        <v>8</v>
      </c>
      <c r="I43" s="60">
        <f ca="1">Roster!X40</f>
        <v>41</v>
      </c>
      <c r="J43" s="131">
        <f>Roster!Y40</f>
        <v>0</v>
      </c>
      <c r="K43" s="138" t="str">
        <f>Roster!Z40</f>
        <v>Not Active</v>
      </c>
    </row>
    <row r="44" spans="1:11">
      <c r="A44" s="6" t="str">
        <f>Roster!A41</f>
        <v>Ross</v>
      </c>
      <c r="B44" s="63" t="str">
        <f>Roster!B41</f>
        <v>Steve</v>
      </c>
      <c r="C44" s="104" t="str">
        <f>Roster!D41</f>
        <v>Mary Lou</v>
      </c>
      <c r="D44" s="93">
        <f>Roster!S41</f>
        <v>17891</v>
      </c>
      <c r="E44" s="47">
        <f>Roster!T41</f>
        <v>12</v>
      </c>
      <c r="F44" s="47">
        <f ca="1">Roster!U41</f>
        <v>72</v>
      </c>
      <c r="G44" s="93">
        <f>IF(Roster!V41=0,"-",Roster!V41)</f>
        <v>30828</v>
      </c>
      <c r="H44" s="60">
        <f>Roster!W41</f>
        <v>5</v>
      </c>
      <c r="I44" s="60">
        <f ca="1">Roster!X41</f>
        <v>36</v>
      </c>
      <c r="J44" s="131">
        <f>Roster!Y41</f>
        <v>0</v>
      </c>
      <c r="K44" s="138" t="str">
        <f>Roster!Z41</f>
        <v>Active</v>
      </c>
    </row>
    <row r="45" spans="1:11" ht="31.5" hidden="1">
      <c r="A45" s="6" t="str">
        <f>Roster!A42</f>
        <v>Sage</v>
      </c>
      <c r="B45" s="63" t="str">
        <f>Roster!B42</f>
        <v>Ken</v>
      </c>
      <c r="C45" s="104" t="str">
        <f>Roster!D42</f>
        <v>Mary Jean</v>
      </c>
      <c r="D45" s="93">
        <f>Roster!S42</f>
        <v>15416</v>
      </c>
      <c r="E45" s="47">
        <f>Roster!T42</f>
        <v>3</v>
      </c>
      <c r="F45" s="47">
        <f ca="1">Roster!U42</f>
        <v>78</v>
      </c>
      <c r="G45" s="93">
        <f>IF(Roster!V42=0,"-",Roster!V42)</f>
        <v>25816</v>
      </c>
      <c r="H45" s="60">
        <f>Roster!W42</f>
        <v>9</v>
      </c>
      <c r="I45" s="60">
        <f ca="1">Roster!X42</f>
        <v>50</v>
      </c>
      <c r="J45" s="131">
        <f>Roster!Y42</f>
        <v>0</v>
      </c>
      <c r="K45" s="138" t="str">
        <f>Roster!Z42</f>
        <v>Not Active</v>
      </c>
    </row>
    <row r="46" spans="1:11" hidden="1">
      <c r="A46" s="6" t="str">
        <f>Roster!A43</f>
        <v>Schlitz</v>
      </c>
      <c r="B46" s="63" t="str">
        <f>Roster!B43</f>
        <v>Greg</v>
      </c>
      <c r="C46" s="104">
        <f>Roster!D43</f>
        <v>0</v>
      </c>
      <c r="D46" s="93">
        <f>Roster!S43</f>
        <v>18833</v>
      </c>
      <c r="E46" s="47">
        <f>Roster!T43</f>
        <v>7</v>
      </c>
      <c r="F46" s="47">
        <f ca="1">Roster!U43</f>
        <v>69</v>
      </c>
      <c r="G46" s="93" t="str">
        <f>IF(Roster!V43=0,"-",Roster!V43)</f>
        <v>-</v>
      </c>
      <c r="H46" s="60">
        <f>Roster!W43</f>
        <v>0</v>
      </c>
      <c r="I46" s="60">
        <f ca="1">Roster!X43</f>
        <v>0</v>
      </c>
      <c r="J46" s="131">
        <f>Roster!Y43</f>
        <v>0</v>
      </c>
      <c r="K46" s="138" t="str">
        <f>Roster!Z43</f>
        <v>Active</v>
      </c>
    </row>
    <row r="47" spans="1:11" hidden="1">
      <c r="A47" s="6" t="str">
        <f>Roster!A44</f>
        <v>Schuur</v>
      </c>
      <c r="B47" s="63" t="str">
        <f>Roster!B44</f>
        <v>Sean</v>
      </c>
      <c r="C47" s="104">
        <f>Roster!D44</f>
        <v>0</v>
      </c>
      <c r="D47" s="93">
        <f>Roster!S44</f>
        <v>25321</v>
      </c>
      <c r="E47" s="47">
        <f>Roster!T44</f>
        <v>4</v>
      </c>
      <c r="F47" s="47">
        <f ca="1">Roster!U44</f>
        <v>51</v>
      </c>
      <c r="G47" s="93" t="str">
        <f>IF(Roster!V44=0,"-",Roster!V44)</f>
        <v>-</v>
      </c>
      <c r="H47" s="60">
        <f>Roster!W44</f>
        <v>0</v>
      </c>
      <c r="I47" s="60">
        <f ca="1">Roster!X44</f>
        <v>0</v>
      </c>
      <c r="J47" s="131">
        <f>Roster!Y44</f>
        <v>0</v>
      </c>
      <c r="K47" s="138" t="str">
        <f>Roster!Z44</f>
        <v>Active</v>
      </c>
    </row>
    <row r="48" spans="1:11" hidden="1">
      <c r="A48" s="6" t="str">
        <f>Roster!A45</f>
        <v>Shutt</v>
      </c>
      <c r="B48" s="63" t="str">
        <f>Roster!B45</f>
        <v>Noel</v>
      </c>
      <c r="C48" s="104" t="str">
        <f>Roster!D45</f>
        <v>Linda</v>
      </c>
      <c r="D48" s="93">
        <f>Roster!S45</f>
        <v>0</v>
      </c>
      <c r="E48" s="47">
        <f>Roster!T45</f>
        <v>0</v>
      </c>
      <c r="F48" s="47">
        <f>Roster!U45</f>
        <v>0</v>
      </c>
      <c r="G48" s="93" t="str">
        <f>IF(Roster!V45=0,"-",Roster!V45)</f>
        <v>-</v>
      </c>
      <c r="H48" s="60">
        <f>Roster!W45</f>
        <v>0</v>
      </c>
      <c r="I48" s="60">
        <f ca="1">Roster!X45</f>
        <v>0</v>
      </c>
      <c r="J48" s="131" t="str">
        <f>Roster!Y45</f>
        <v>Limited Member</v>
      </c>
      <c r="K48" s="138" t="str">
        <f>Roster!Z45</f>
        <v>Active</v>
      </c>
    </row>
    <row r="49" spans="1:11" hidden="1">
      <c r="A49" s="6" t="str">
        <f>Roster!A46</f>
        <v>Smith</v>
      </c>
      <c r="B49" s="63" t="str">
        <f>Roster!B46</f>
        <v>Jack</v>
      </c>
      <c r="C49" s="104" t="str">
        <f>Roster!D46</f>
        <v>Jayne</v>
      </c>
      <c r="D49" s="93">
        <f>Roster!S46</f>
        <v>17235</v>
      </c>
      <c r="E49" s="47">
        <f>Roster!T46</f>
        <v>3</v>
      </c>
      <c r="F49" s="47">
        <f ca="1">Roster!U46</f>
        <v>73</v>
      </c>
      <c r="G49" s="93">
        <f>IF(Roster!V46=0,"-",Roster!V46)</f>
        <v>26173</v>
      </c>
      <c r="H49" s="60">
        <f>Roster!W46</f>
        <v>8</v>
      </c>
      <c r="I49" s="60">
        <f ca="1">Roster!X46</f>
        <v>49</v>
      </c>
      <c r="J49" s="131">
        <f>Roster!Y46</f>
        <v>0</v>
      </c>
      <c r="K49" s="138" t="str">
        <f>Roster!Z46</f>
        <v>Active</v>
      </c>
    </row>
    <row r="50" spans="1:11" hidden="1">
      <c r="A50" s="6" t="str">
        <f>Roster!A47</f>
        <v>Stephens</v>
      </c>
      <c r="B50" s="63" t="str">
        <f>Roster!B47</f>
        <v>Gene</v>
      </c>
      <c r="C50" s="104" t="str">
        <f>Roster!D47</f>
        <v>Yvonne</v>
      </c>
      <c r="D50" s="93">
        <f>Roster!S47</f>
        <v>16376</v>
      </c>
      <c r="E50" s="47">
        <f>Roster!T47</f>
        <v>10</v>
      </c>
      <c r="F50" s="47">
        <f ca="1">Roster!U47</f>
        <v>76</v>
      </c>
      <c r="G50" s="93">
        <f>IF(Roster!V47=0,"-",Roster!V47)</f>
        <v>23990</v>
      </c>
      <c r="H50" s="60">
        <f>Roster!W47</f>
        <v>9</v>
      </c>
      <c r="I50" s="60">
        <f ca="1">Roster!X47</f>
        <v>55</v>
      </c>
      <c r="J50" s="131">
        <f>Roster!Y47</f>
        <v>0</v>
      </c>
      <c r="K50" s="138" t="str">
        <f>Roster!Z47</f>
        <v>Active</v>
      </c>
    </row>
    <row r="51" spans="1:11">
      <c r="A51" s="6" t="str">
        <f>Roster!A48</f>
        <v>Storton</v>
      </c>
      <c r="B51" s="63" t="str">
        <f>Roster!B48</f>
        <v>Keith</v>
      </c>
      <c r="C51" s="104" t="str">
        <f>Roster!D48</f>
        <v>Tina</v>
      </c>
      <c r="D51" s="93">
        <f>Roster!S48</f>
        <v>23732</v>
      </c>
      <c r="E51" s="47">
        <f>Roster!T48</f>
        <v>12</v>
      </c>
      <c r="F51" s="47">
        <f ca="1">Roster!U48</f>
        <v>56</v>
      </c>
      <c r="G51" s="93">
        <f>IF(Roster!V48=0,"-",Roster!V48)</f>
        <v>32823</v>
      </c>
      <c r="H51" s="60">
        <f>Roster!W48</f>
        <v>11</v>
      </c>
      <c r="I51" s="60">
        <f ca="1">Roster!X48</f>
        <v>31</v>
      </c>
      <c r="J51" s="131">
        <f>Roster!Y48</f>
        <v>0</v>
      </c>
      <c r="K51" s="138" t="str">
        <f>Roster!Z48</f>
        <v>Active</v>
      </c>
    </row>
    <row r="52" spans="1:11">
      <c r="A52" s="6" t="str">
        <f>Roster!A49</f>
        <v>Storton</v>
      </c>
      <c r="B52" s="63" t="str">
        <f>Roster!B49</f>
        <v>Tim</v>
      </c>
      <c r="C52" s="104" t="str">
        <f>Roster!D49</f>
        <v>Cheryl</v>
      </c>
      <c r="D52" s="93">
        <f>Roster!S49</f>
        <v>13136</v>
      </c>
      <c r="E52" s="47">
        <f>Roster!T49</f>
        <v>12</v>
      </c>
      <c r="F52" s="47">
        <f ca="1">Roster!U49</f>
        <v>85</v>
      </c>
      <c r="G52" s="93">
        <f>IF(Roster!V49=0,"-",Roster!V49)</f>
        <v>28077</v>
      </c>
      <c r="H52" s="60">
        <f>Roster!W49</f>
        <v>11</v>
      </c>
      <c r="I52" s="60">
        <f ca="1">Roster!X49</f>
        <v>44</v>
      </c>
      <c r="J52" s="131">
        <f>Roster!Y49</f>
        <v>0</v>
      </c>
      <c r="K52" s="138" t="str">
        <f>Roster!Z49</f>
        <v>Active</v>
      </c>
    </row>
    <row r="53" spans="1:11" ht="31.5" hidden="1">
      <c r="A53" s="6" t="str">
        <f>Roster!A50</f>
        <v>Stump</v>
      </c>
      <c r="B53" s="63" t="str">
        <f>Roster!B50</f>
        <v>Russ</v>
      </c>
      <c r="C53" s="104" t="str">
        <f>Roster!D50</f>
        <v>Kristin</v>
      </c>
      <c r="D53" s="93">
        <f>Roster!S50</f>
        <v>17303</v>
      </c>
      <c r="E53" s="47">
        <f>Roster!T50</f>
        <v>5</v>
      </c>
      <c r="F53" s="47">
        <f ca="1">Roster!U50</f>
        <v>73</v>
      </c>
      <c r="G53" s="93">
        <f>IF(Roster!V50=0,"-",Roster!V50)</f>
        <v>34506</v>
      </c>
      <c r="H53" s="60">
        <f>Roster!W50</f>
        <v>6</v>
      </c>
      <c r="I53" s="60">
        <f ca="1">Roster!X50</f>
        <v>26</v>
      </c>
      <c r="J53" s="131">
        <f>Roster!Y50</f>
        <v>0</v>
      </c>
      <c r="K53" s="138" t="str">
        <f>Roster!Z50</f>
        <v>Not Active</v>
      </c>
    </row>
    <row r="54" spans="1:11" hidden="1">
      <c r="A54" s="6" t="str">
        <f>Roster!A51</f>
        <v>Tappan</v>
      </c>
      <c r="B54" s="63" t="str">
        <f>Roster!B51</f>
        <v>Bill</v>
      </c>
      <c r="C54" s="104" t="str">
        <f>Roster!D51</f>
        <v>Donna</v>
      </c>
      <c r="D54" s="93">
        <f>Roster!S51</f>
        <v>15663</v>
      </c>
      <c r="E54" s="47">
        <f>Roster!T51</f>
        <v>11</v>
      </c>
      <c r="F54" s="47">
        <f ca="1">Roster!U51</f>
        <v>78</v>
      </c>
      <c r="G54" s="93">
        <f>IF(Roster!V51=0,"-",Roster!V51)</f>
        <v>42609</v>
      </c>
      <c r="H54" s="60">
        <f>Roster!W51</f>
        <v>8</v>
      </c>
      <c r="I54" s="60">
        <f ca="1">Roster!X51</f>
        <v>4</v>
      </c>
      <c r="J54" s="131">
        <f>Roster!Y51</f>
        <v>0</v>
      </c>
      <c r="K54" s="138" t="str">
        <f>Roster!Z51</f>
        <v>Active</v>
      </c>
    </row>
    <row r="55" spans="1:11" hidden="1">
      <c r="A55" s="6" t="str">
        <f>Roster!A52</f>
        <v>Thomas</v>
      </c>
      <c r="B55" s="63" t="str">
        <f>Roster!B52</f>
        <v>Lyle</v>
      </c>
      <c r="C55" s="104" t="str">
        <f>Roster!D52</f>
        <v>Natalie</v>
      </c>
      <c r="D55" s="93">
        <f>Roster!S52</f>
        <v>24372</v>
      </c>
      <c r="E55" s="47">
        <f>Roster!T52</f>
        <v>9</v>
      </c>
      <c r="F55" s="47">
        <f ca="1">Roster!U52</f>
        <v>54</v>
      </c>
      <c r="G55" s="93">
        <f>IF(Roster!V52=0,"-",Roster!V52)</f>
        <v>32221</v>
      </c>
      <c r="H55" s="60">
        <f>Roster!W52</f>
        <v>3</v>
      </c>
      <c r="I55" s="60">
        <f ca="1">Roster!X52</f>
        <v>32</v>
      </c>
      <c r="J55" s="131">
        <f>Roster!Y52</f>
        <v>0</v>
      </c>
      <c r="K55" s="138" t="str">
        <f>Roster!Z52</f>
        <v>Active</v>
      </c>
    </row>
    <row r="56" spans="1:11" hidden="1">
      <c r="A56" s="6" t="str">
        <f>Roster!A53</f>
        <v>Vance</v>
      </c>
      <c r="B56" s="63" t="str">
        <f>Roster!B53</f>
        <v>Gene</v>
      </c>
      <c r="C56" s="104" t="str">
        <f>Roster!D53</f>
        <v>Judie</v>
      </c>
      <c r="D56" s="93">
        <f>Roster!S53</f>
        <v>13536</v>
      </c>
      <c r="E56" s="47">
        <f>Roster!T53</f>
        <v>1</v>
      </c>
      <c r="F56" s="47">
        <f ca="1">Roster!U53</f>
        <v>83</v>
      </c>
      <c r="G56" s="93">
        <f>IF(Roster!V53=0,"-",Roster!V53)</f>
        <v>34266</v>
      </c>
      <c r="H56" s="60">
        <f>Roster!W53</f>
        <v>10</v>
      </c>
      <c r="I56" s="60">
        <f ca="1">Roster!X53</f>
        <v>27</v>
      </c>
      <c r="J56" s="131">
        <f>Roster!Y53</f>
        <v>0</v>
      </c>
      <c r="K56" s="138" t="str">
        <f>Roster!Z53</f>
        <v>Active</v>
      </c>
    </row>
    <row r="57" spans="1:11" hidden="1">
      <c r="A57" s="6" t="str">
        <f>Roster!A54</f>
        <v>Walker</v>
      </c>
      <c r="B57" s="63" t="str">
        <f>Roster!B54</f>
        <v>Jim</v>
      </c>
      <c r="C57" s="104" t="str">
        <f>Roster!D54</f>
        <v>Lisa</v>
      </c>
      <c r="D57" s="93">
        <f>Roster!S54</f>
        <v>23808</v>
      </c>
      <c r="E57" s="47">
        <f>Roster!T54</f>
        <v>3</v>
      </c>
      <c r="F57" s="47">
        <f ca="1">Roster!U54</f>
        <v>55</v>
      </c>
      <c r="G57" s="93">
        <f>IF(Roster!V54=0,"-",Roster!V54)</f>
        <v>31591</v>
      </c>
      <c r="H57" s="60">
        <f>Roster!W54</f>
        <v>6</v>
      </c>
      <c r="I57" s="60">
        <f ca="1">Roster!X54</f>
        <v>34</v>
      </c>
      <c r="J57" s="131">
        <f>Roster!Y54</f>
        <v>0</v>
      </c>
      <c r="K57" s="138" t="str">
        <f>Roster!Z54</f>
        <v>Active</v>
      </c>
    </row>
    <row r="58" spans="1:11" hidden="1">
      <c r="A58" s="6" t="str">
        <f>Roster!A55</f>
        <v>Wyrick</v>
      </c>
      <c r="B58" s="63" t="str">
        <f>Roster!B55</f>
        <v>Robert</v>
      </c>
      <c r="C58" s="104" t="str">
        <f>Roster!D55</f>
        <v>Julie</v>
      </c>
      <c r="D58" s="93">
        <f>Roster!S55</f>
        <v>18213</v>
      </c>
      <c r="E58" s="47">
        <f>Roster!T55</f>
        <v>11</v>
      </c>
      <c r="F58" s="47">
        <f ca="1">Roster!U55</f>
        <v>71</v>
      </c>
      <c r="G58" s="93">
        <f>IF(Roster!V55=0,"-",Roster!V55)</f>
        <v>24708</v>
      </c>
      <c r="H58" s="60">
        <f>Roster!W55</f>
        <v>8</v>
      </c>
      <c r="I58" s="60">
        <f ca="1">Roster!X55</f>
        <v>53</v>
      </c>
      <c r="J58" s="131">
        <f>Roster!Y55</f>
        <v>0</v>
      </c>
      <c r="K58" s="138" t="str">
        <f>Roster!Z55</f>
        <v>Active</v>
      </c>
    </row>
    <row r="59" spans="1:11" ht="31.5">
      <c r="A59" s="6" t="str">
        <f>Roster!A56</f>
        <v>Yorba</v>
      </c>
      <c r="B59" s="10" t="str">
        <f>Roster!B56</f>
        <v>Elisandro 
(Eli)</v>
      </c>
      <c r="C59" s="104" t="str">
        <f>Roster!D56</f>
        <v>Kathleen</v>
      </c>
      <c r="D59" s="93">
        <f>Roster!S56</f>
        <v>18705</v>
      </c>
      <c r="E59" s="47">
        <f>Roster!T56</f>
        <v>3</v>
      </c>
      <c r="F59" s="47">
        <f ca="1">Roster!U56</f>
        <v>69</v>
      </c>
      <c r="G59" s="93">
        <f>IF(Roster!V56=0,"-",Roster!V56)</f>
        <v>28119</v>
      </c>
      <c r="H59" s="60">
        <f>Roster!W56</f>
        <v>12</v>
      </c>
      <c r="I59" s="60">
        <f ca="1">Roster!X56</f>
        <v>44</v>
      </c>
      <c r="J59" s="131">
        <f>Roster!Y56</f>
        <v>0</v>
      </c>
      <c r="K59" s="138" t="str">
        <f>Roster!Z56</f>
        <v>Active</v>
      </c>
    </row>
    <row r="60" spans="1:11" ht="16.5" hidden="1" thickBot="1">
      <c r="A60" s="12" t="str">
        <f>Roster!A57</f>
        <v>Ziomek</v>
      </c>
      <c r="B60" s="13" t="str">
        <f>Roster!B57</f>
        <v>John</v>
      </c>
      <c r="C60" s="106">
        <f>Roster!D57</f>
        <v>0</v>
      </c>
      <c r="D60" s="94">
        <f>Roster!S57</f>
        <v>20010</v>
      </c>
      <c r="E60" s="52">
        <f>Roster!T57</f>
        <v>10</v>
      </c>
      <c r="F60" s="52">
        <f ca="1">Roster!U57</f>
        <v>66</v>
      </c>
      <c r="G60" s="94" t="str">
        <f>IF(Roster!V57=0,"-",Roster!V57)</f>
        <v>-</v>
      </c>
      <c r="H60" s="62">
        <f>Roster!W57</f>
        <v>0</v>
      </c>
      <c r="I60" s="62">
        <f ca="1">Roster!X57</f>
        <v>0</v>
      </c>
      <c r="J60" s="136">
        <f>Roster!Y57</f>
        <v>0</v>
      </c>
      <c r="K60" s="139" t="str">
        <f>Roster!Z57</f>
        <v>Active</v>
      </c>
    </row>
  </sheetData>
  <conditionalFormatting sqref="E7:E61">
    <cfRule type="cellIs" dxfId="10" priority="9" operator="equal">
      <formula>$E$2</formula>
    </cfRule>
  </conditionalFormatting>
  <conditionalFormatting sqref="H7:H61">
    <cfRule type="cellIs" dxfId="9" priority="8" operator="equal">
      <formula>$E$2</formula>
    </cfRule>
  </conditionalFormatting>
  <conditionalFormatting sqref="G7:G61">
    <cfRule type="expression" dxfId="8" priority="7">
      <formula>H7=$E$2</formula>
    </cfRule>
  </conditionalFormatting>
  <conditionalFormatting sqref="F7:F61">
    <cfRule type="expression" dxfId="7" priority="5">
      <formula>E7=$E$2</formula>
    </cfRule>
  </conditionalFormatting>
  <conditionalFormatting sqref="D7:D61">
    <cfRule type="expression" dxfId="6" priority="4">
      <formula>E7=$E$2</formula>
    </cfRule>
  </conditionalFormatting>
  <conditionalFormatting sqref="I7:I61">
    <cfRule type="expression" dxfId="5" priority="3">
      <formula>H7=$E$2</formula>
    </cfRule>
  </conditionalFormatting>
  <conditionalFormatting sqref="K7:K59">
    <cfRule type="cellIs" dxfId="4" priority="2" operator="notEqual">
      <formula>"Active"</formula>
    </cfRule>
  </conditionalFormatting>
  <conditionalFormatting sqref="K2:K3">
    <cfRule type="cellIs" dxfId="3" priority="1" operator="notEqual">
      <formula>"Active"</formula>
    </cfRule>
  </conditionalFormatting>
  <printOptions gridLines="1"/>
  <pageMargins left="0.7" right="0.7" top="0.75" bottom="0.75" header="0.51180555555555496" footer="0.51180555555555496"/>
  <pageSetup scale="31" firstPageNumber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workbookViewId="0"/>
  </sheetViews>
  <sheetFormatPr defaultColWidth="9" defaultRowHeight="15"/>
  <cols>
    <col min="1" max="1" width="9" customWidth="1"/>
    <col min="2" max="2" width="9.85546875" bestFit="1" customWidth="1"/>
  </cols>
  <sheetData>
    <row r="1" spans="1:3">
      <c r="A1" s="17" t="s">
        <v>293</v>
      </c>
      <c r="B1" s="17" t="s">
        <v>294</v>
      </c>
      <c r="C1" s="17" t="s">
        <v>295</v>
      </c>
    </row>
    <row r="2" spans="1:3">
      <c r="A2" s="18" t="s">
        <v>296</v>
      </c>
      <c r="B2" s="19" t="s">
        <v>297</v>
      </c>
      <c r="C2" s="20"/>
    </row>
    <row r="3" spans="1:3">
      <c r="A3" s="21" t="s">
        <v>298</v>
      </c>
      <c r="B3" s="22" t="s">
        <v>299</v>
      </c>
      <c r="C3" s="23" t="s">
        <v>300</v>
      </c>
    </row>
    <row r="4" spans="1:3">
      <c r="A4" s="24" t="s">
        <v>301</v>
      </c>
      <c r="B4" s="25">
        <v>696</v>
      </c>
      <c r="C4" s="26"/>
    </row>
  </sheetData>
  <phoneticPr fontId="7" type="noConversion"/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LibreOffice/6.0.7.3$Windows_X86_64 LibreOffice_project/dc89aa7a9eabfd848af146d5086077aeed2ae4a5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Roster</vt:lpstr>
      <vt:lpstr>Printable</vt:lpstr>
      <vt:lpstr>Business Cards</vt:lpstr>
      <vt:lpstr>Filtered</vt:lpstr>
      <vt:lpstr>Other</vt:lpstr>
      <vt:lpstr>Filtered!Criteria</vt:lpstr>
      <vt:lpstr>Filtered!Excel_BuiltIn_Print_Titles</vt:lpstr>
      <vt:lpstr>Roster!Excel_BuiltIn_Print_Titles</vt:lpstr>
      <vt:lpstr>Filtered!Filtered</vt:lpstr>
      <vt:lpstr>Filtered!Month</vt:lpstr>
      <vt:lpstr>Printable!Print_Area</vt:lpstr>
      <vt:lpstr>Filtered!Print_Titles</vt:lpstr>
      <vt:lpstr>Printable!Print_Titles</vt:lpstr>
      <vt:lpstr>Roster!Print_Titles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 Russ</dc:creator>
  <cp:lastModifiedBy>Steve Pollack</cp:lastModifiedBy>
  <cp:revision>3</cp:revision>
  <cp:lastPrinted>2019-12-04T22:39:30Z</cp:lastPrinted>
  <dcterms:created xsi:type="dcterms:W3CDTF">2016-02-20T15:18:11Z</dcterms:created>
  <dcterms:modified xsi:type="dcterms:W3CDTF">2020-06-22T05:16:33Z</dcterms:modified>
  <dc:language>en-US</dc:language>
</cp:coreProperties>
</file>